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（合格）海南热带海洋学院2023年公开招聘员额制工作人员" sheetId="1" r:id="rId1"/>
  </sheets>
  <definedNames>
    <definedName name="_xlnm._FilterDatabase" localSheetId="0" hidden="1">'（合格）海南热带海洋学院2023年公开招聘员额制工作人员'!$A$2:$H$717</definedName>
  </definedNames>
  <calcPr calcId="144525"/>
</workbook>
</file>

<file path=xl/sharedStrings.xml><?xml version="1.0" encoding="utf-8"?>
<sst xmlns="http://schemas.openxmlformats.org/spreadsheetml/2006/main" count="2876" uniqueCount="46">
  <si>
    <t>海南热带海洋学院2023年公开招聘员额制工作人员（第二批）资格初审合格人员名单</t>
  </si>
  <si>
    <t>序号</t>
  </si>
  <si>
    <t>岗位代码</t>
  </si>
  <si>
    <t>岗位名称</t>
  </si>
  <si>
    <t>岗位性质</t>
  </si>
  <si>
    <t>笔试内容</t>
  </si>
  <si>
    <t>面试方式</t>
  </si>
  <si>
    <t>姓名</t>
  </si>
  <si>
    <t>备  注
（重名考生请以身份证号区分）</t>
  </si>
  <si>
    <t>电子信息科学与技术专业教师</t>
  </si>
  <si>
    <t>教师岗</t>
  </si>
  <si>
    <t>教师岗笔试</t>
  </si>
  <si>
    <t>试讲</t>
  </si>
  <si>
    <t>0102</t>
  </si>
  <si>
    <t>船舶电子电气工程专业教师</t>
  </si>
  <si>
    <t>轮机工程专业教师1</t>
  </si>
  <si>
    <t>轮机工程专业教师2</t>
  </si>
  <si>
    <t>计算机类专业教师</t>
  </si>
  <si>
    <t>140221199610161026</t>
  </si>
  <si>
    <t>物理学专业教师</t>
  </si>
  <si>
    <t>秘书学专业教师</t>
  </si>
  <si>
    <t>汉语国际教育专业教师</t>
  </si>
  <si>
    <t>230621199902231261</t>
  </si>
  <si>
    <t>婴幼儿托育服务与管理（专）专业教师1</t>
  </si>
  <si>
    <t>婴幼儿托育服务与管理（专）专业教师2</t>
  </si>
  <si>
    <t>大数据与会计专业教师</t>
  </si>
  <si>
    <t>中医养生保健专业教师</t>
  </si>
  <si>
    <t>音乐表演教师</t>
  </si>
  <si>
    <t>海洋技术专业实验员1</t>
  </si>
  <si>
    <t>实验员岗</t>
  </si>
  <si>
    <t>实验员及其他专业技术岗笔试</t>
  </si>
  <si>
    <t>旅游管理实验员</t>
  </si>
  <si>
    <t>市场营销实验员</t>
  </si>
  <si>
    <t>管理岗1</t>
  </si>
  <si>
    <t>管理岗</t>
  </si>
  <si>
    <t>管理岗笔试</t>
  </si>
  <si>
    <t>结构化面试</t>
  </si>
  <si>
    <t>管理岗2</t>
  </si>
  <si>
    <t>行政秘书</t>
  </si>
  <si>
    <t>秘书岗</t>
  </si>
  <si>
    <t>秘书岗笔试</t>
  </si>
  <si>
    <t>522422199106111820</t>
  </si>
  <si>
    <t>230405199011030027</t>
  </si>
  <si>
    <t>质控员</t>
  </si>
  <si>
    <t>其他专业技术岗</t>
  </si>
  <si>
    <t>控制科学与工程专业工程师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</si>
</sst>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7"/>
  <sheetViews>
    <sheetView tabSelected="1" zoomScaleSheetLayoutView="60" workbookViewId="0">
      <pane ySplit="2" topLeftCell="A3" activePane="bottomLeft" state="frozen"/>
      <selection/>
      <selection pane="bottomLeft" activeCell="I6" sqref="I6"/>
    </sheetView>
  </sheetViews>
  <sheetFormatPr defaultColWidth="9" defaultRowHeight="30" customHeight="1"/>
  <cols>
    <col min="1" max="2" width="9" style="2"/>
    <col min="3" max="3" width="36" style="2" customWidth="1"/>
    <col min="4" max="4" width="15" style="2" customWidth="1"/>
    <col min="5" max="5" width="26.5" style="2" customWidth="1"/>
    <col min="6" max="6" width="12.1083333333333" style="2" customWidth="1"/>
    <col min="7" max="7" width="11.225" style="2" customWidth="1"/>
    <col min="8" max="8" width="31.4416666666667" style="2" customWidth="1"/>
    <col min="9" max="16384" width="9" style="2"/>
  </cols>
  <sheetData>
    <row r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6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/>
      <c r="J2" s="10"/>
      <c r="K2" s="10"/>
    </row>
    <row r="3" ht="18" customHeight="1" spans="1:11">
      <c r="A3" s="6">
        <v>1</v>
      </c>
      <c r="B3" s="6" t="str">
        <f>"0101"</f>
        <v>0101</v>
      </c>
      <c r="C3" s="7" t="s">
        <v>9</v>
      </c>
      <c r="D3" s="6" t="s">
        <v>10</v>
      </c>
      <c r="E3" s="6" t="s">
        <v>11</v>
      </c>
      <c r="F3" s="6" t="s">
        <v>12</v>
      </c>
      <c r="G3" s="7" t="str">
        <f>"成霏雪"</f>
        <v>成霏雪</v>
      </c>
      <c r="H3" s="6"/>
      <c r="I3" s="11"/>
      <c r="J3" s="11"/>
      <c r="K3" s="11"/>
    </row>
    <row r="4" ht="18" customHeight="1" spans="1:11">
      <c r="A4" s="6">
        <v>2</v>
      </c>
      <c r="B4" s="6" t="str">
        <f t="shared" ref="B4:B15" si="0">"0101"</f>
        <v>0101</v>
      </c>
      <c r="C4" s="7" t="s">
        <v>9</v>
      </c>
      <c r="D4" s="6" t="s">
        <v>10</v>
      </c>
      <c r="E4" s="6" t="s">
        <v>11</v>
      </c>
      <c r="F4" s="6" t="s">
        <v>12</v>
      </c>
      <c r="G4" s="7" t="str">
        <f>"王天冬"</f>
        <v>王天冬</v>
      </c>
      <c r="H4" s="6"/>
      <c r="I4" s="11"/>
      <c r="J4" s="11"/>
      <c r="K4" s="11"/>
    </row>
    <row r="5" ht="18" customHeight="1" spans="1:8">
      <c r="A5" s="6">
        <v>3</v>
      </c>
      <c r="B5" s="6" t="str">
        <f t="shared" si="0"/>
        <v>0101</v>
      </c>
      <c r="C5" s="7" t="s">
        <v>9</v>
      </c>
      <c r="D5" s="6" t="s">
        <v>10</v>
      </c>
      <c r="E5" s="6" t="s">
        <v>11</v>
      </c>
      <c r="F5" s="6" t="s">
        <v>12</v>
      </c>
      <c r="G5" s="7" t="str">
        <f>"刘墨迪"</f>
        <v>刘墨迪</v>
      </c>
      <c r="H5" s="6"/>
    </row>
    <row r="6" ht="18" customHeight="1" spans="1:8">
      <c r="A6" s="6">
        <v>4</v>
      </c>
      <c r="B6" s="6" t="str">
        <f t="shared" si="0"/>
        <v>0101</v>
      </c>
      <c r="C6" s="7" t="s">
        <v>9</v>
      </c>
      <c r="D6" s="6" t="s">
        <v>10</v>
      </c>
      <c r="E6" s="6" t="s">
        <v>11</v>
      </c>
      <c r="F6" s="6" t="s">
        <v>12</v>
      </c>
      <c r="G6" s="7" t="str">
        <f>"付悦欣"</f>
        <v>付悦欣</v>
      </c>
      <c r="H6" s="6"/>
    </row>
    <row r="7" ht="18" customHeight="1" spans="1:8">
      <c r="A7" s="6">
        <v>5</v>
      </c>
      <c r="B7" s="6" t="str">
        <f t="shared" si="0"/>
        <v>0101</v>
      </c>
      <c r="C7" s="7" t="s">
        <v>9</v>
      </c>
      <c r="D7" s="6" t="s">
        <v>10</v>
      </c>
      <c r="E7" s="6" t="s">
        <v>11</v>
      </c>
      <c r="F7" s="6" t="s">
        <v>12</v>
      </c>
      <c r="G7" s="7" t="str">
        <f>"章信盛"</f>
        <v>章信盛</v>
      </c>
      <c r="H7" s="6"/>
    </row>
    <row r="8" ht="18" customHeight="1" spans="1:8">
      <c r="A8" s="6">
        <v>6</v>
      </c>
      <c r="B8" s="6" t="str">
        <f t="shared" si="0"/>
        <v>0101</v>
      </c>
      <c r="C8" s="7" t="s">
        <v>9</v>
      </c>
      <c r="D8" s="6" t="s">
        <v>10</v>
      </c>
      <c r="E8" s="6" t="s">
        <v>11</v>
      </c>
      <c r="F8" s="6" t="s">
        <v>12</v>
      </c>
      <c r="G8" s="7" t="str">
        <f>"赖流明"</f>
        <v>赖流明</v>
      </c>
      <c r="H8" s="6"/>
    </row>
    <row r="9" ht="18" customHeight="1" spans="1:8">
      <c r="A9" s="6">
        <v>7</v>
      </c>
      <c r="B9" s="6" t="str">
        <f t="shared" si="0"/>
        <v>0101</v>
      </c>
      <c r="C9" s="7" t="s">
        <v>9</v>
      </c>
      <c r="D9" s="6" t="s">
        <v>10</v>
      </c>
      <c r="E9" s="6" t="s">
        <v>11</v>
      </c>
      <c r="F9" s="6" t="s">
        <v>12</v>
      </c>
      <c r="G9" s="7" t="str">
        <f>"黄菊"</f>
        <v>黄菊</v>
      </c>
      <c r="H9" s="6"/>
    </row>
    <row r="10" ht="18" customHeight="1" spans="1:8">
      <c r="A10" s="6">
        <v>8</v>
      </c>
      <c r="B10" s="6" t="str">
        <f t="shared" si="0"/>
        <v>0101</v>
      </c>
      <c r="C10" s="7" t="s">
        <v>9</v>
      </c>
      <c r="D10" s="6" t="s">
        <v>10</v>
      </c>
      <c r="E10" s="6" t="s">
        <v>11</v>
      </c>
      <c r="F10" s="6" t="s">
        <v>12</v>
      </c>
      <c r="G10" s="7" t="str">
        <f>"邓亚迪"</f>
        <v>邓亚迪</v>
      </c>
      <c r="H10" s="6"/>
    </row>
    <row r="11" ht="18" customHeight="1" spans="1:8">
      <c r="A11" s="6">
        <v>9</v>
      </c>
      <c r="B11" s="6" t="str">
        <f t="shared" si="0"/>
        <v>0101</v>
      </c>
      <c r="C11" s="7" t="s">
        <v>9</v>
      </c>
      <c r="D11" s="6" t="s">
        <v>10</v>
      </c>
      <c r="E11" s="6" t="s">
        <v>11</v>
      </c>
      <c r="F11" s="6" t="s">
        <v>12</v>
      </c>
      <c r="G11" s="7" t="str">
        <f>"蒋会尧"</f>
        <v>蒋会尧</v>
      </c>
      <c r="H11" s="6"/>
    </row>
    <row r="12" ht="18" customHeight="1" spans="1:8">
      <c r="A12" s="6">
        <v>10</v>
      </c>
      <c r="B12" s="6" t="str">
        <f t="shared" si="0"/>
        <v>0101</v>
      </c>
      <c r="C12" s="7" t="s">
        <v>9</v>
      </c>
      <c r="D12" s="6" t="s">
        <v>10</v>
      </c>
      <c r="E12" s="6" t="s">
        <v>11</v>
      </c>
      <c r="F12" s="6" t="s">
        <v>12</v>
      </c>
      <c r="G12" s="7" t="str">
        <f>"江莘"</f>
        <v>江莘</v>
      </c>
      <c r="H12" s="6"/>
    </row>
    <row r="13" ht="18" customHeight="1" spans="1:8">
      <c r="A13" s="6">
        <v>11</v>
      </c>
      <c r="B13" s="6" t="str">
        <f t="shared" si="0"/>
        <v>0101</v>
      </c>
      <c r="C13" s="7" t="s">
        <v>9</v>
      </c>
      <c r="D13" s="6" t="s">
        <v>10</v>
      </c>
      <c r="E13" s="6" t="s">
        <v>11</v>
      </c>
      <c r="F13" s="6" t="s">
        <v>12</v>
      </c>
      <c r="G13" s="7" t="str">
        <f>"符春秀"</f>
        <v>符春秀</v>
      </c>
      <c r="H13" s="6"/>
    </row>
    <row r="14" ht="18" customHeight="1" spans="1:8">
      <c r="A14" s="6">
        <v>12</v>
      </c>
      <c r="B14" s="6" t="str">
        <f t="shared" si="0"/>
        <v>0101</v>
      </c>
      <c r="C14" s="7" t="s">
        <v>9</v>
      </c>
      <c r="D14" s="6" t="s">
        <v>10</v>
      </c>
      <c r="E14" s="6" t="s">
        <v>11</v>
      </c>
      <c r="F14" s="6" t="s">
        <v>12</v>
      </c>
      <c r="G14" s="7" t="str">
        <f>"郭义华"</f>
        <v>郭义华</v>
      </c>
      <c r="H14" s="6"/>
    </row>
    <row r="15" ht="18" customHeight="1" spans="1:8">
      <c r="A15" s="6">
        <v>13</v>
      </c>
      <c r="B15" s="6" t="str">
        <f t="shared" si="0"/>
        <v>0101</v>
      </c>
      <c r="C15" s="7" t="s">
        <v>9</v>
      </c>
      <c r="D15" s="6" t="s">
        <v>10</v>
      </c>
      <c r="E15" s="6" t="s">
        <v>11</v>
      </c>
      <c r="F15" s="6" t="s">
        <v>12</v>
      </c>
      <c r="G15" s="7" t="str">
        <f>"董利邦"</f>
        <v>董利邦</v>
      </c>
      <c r="H15" s="6"/>
    </row>
    <row r="16" ht="18" customHeight="1" spans="1:8">
      <c r="A16" s="6">
        <v>14</v>
      </c>
      <c r="B16" s="8" t="s">
        <v>13</v>
      </c>
      <c r="C16" s="7" t="s">
        <v>14</v>
      </c>
      <c r="D16" s="6" t="s">
        <v>10</v>
      </c>
      <c r="E16" s="6" t="s">
        <v>11</v>
      </c>
      <c r="F16" s="6" t="s">
        <v>12</v>
      </c>
      <c r="G16" s="7" t="str">
        <f>"彭庆忠"</f>
        <v>彭庆忠</v>
      </c>
      <c r="H16" s="6"/>
    </row>
    <row r="17" ht="18" customHeight="1" spans="1:8">
      <c r="A17" s="6">
        <v>15</v>
      </c>
      <c r="B17" s="8" t="s">
        <v>13</v>
      </c>
      <c r="C17" s="7" t="s">
        <v>14</v>
      </c>
      <c r="D17" s="6" t="s">
        <v>10</v>
      </c>
      <c r="E17" s="6" t="s">
        <v>11</v>
      </c>
      <c r="F17" s="6" t="s">
        <v>12</v>
      </c>
      <c r="G17" s="7" t="str">
        <f>"严业利"</f>
        <v>严业利</v>
      </c>
      <c r="H17" s="6"/>
    </row>
    <row r="18" ht="18" customHeight="1" spans="1:8">
      <c r="A18" s="6">
        <v>16</v>
      </c>
      <c r="B18" s="8" t="s">
        <v>13</v>
      </c>
      <c r="C18" s="7" t="s">
        <v>14</v>
      </c>
      <c r="D18" s="6" t="s">
        <v>10</v>
      </c>
      <c r="E18" s="6" t="s">
        <v>11</v>
      </c>
      <c r="F18" s="6" t="s">
        <v>12</v>
      </c>
      <c r="G18" s="7" t="str">
        <f>"陈添宝"</f>
        <v>陈添宝</v>
      </c>
      <c r="H18" s="6"/>
    </row>
    <row r="19" ht="18" customHeight="1" spans="1:8">
      <c r="A19" s="6">
        <v>17</v>
      </c>
      <c r="B19" s="6" t="str">
        <f>"0103"</f>
        <v>0103</v>
      </c>
      <c r="C19" s="7" t="s">
        <v>15</v>
      </c>
      <c r="D19" s="6" t="s">
        <v>10</v>
      </c>
      <c r="E19" s="6" t="s">
        <v>11</v>
      </c>
      <c r="F19" s="6" t="s">
        <v>12</v>
      </c>
      <c r="G19" s="7" t="str">
        <f>"于金玲"</f>
        <v>于金玲</v>
      </c>
      <c r="H19" s="6"/>
    </row>
    <row r="20" ht="18" customHeight="1" spans="1:8">
      <c r="A20" s="6">
        <v>18</v>
      </c>
      <c r="B20" s="6" t="str">
        <f t="shared" ref="B20:B32" si="1">"0103"</f>
        <v>0103</v>
      </c>
      <c r="C20" s="7" t="s">
        <v>15</v>
      </c>
      <c r="D20" s="6" t="s">
        <v>10</v>
      </c>
      <c r="E20" s="6" t="s">
        <v>11</v>
      </c>
      <c r="F20" s="6" t="s">
        <v>12</v>
      </c>
      <c r="G20" s="7" t="str">
        <f>"王士鹏"</f>
        <v>王士鹏</v>
      </c>
      <c r="H20" s="6"/>
    </row>
    <row r="21" ht="18" customHeight="1" spans="1:8">
      <c r="A21" s="6">
        <v>19</v>
      </c>
      <c r="B21" s="6" t="str">
        <f t="shared" si="1"/>
        <v>0103</v>
      </c>
      <c r="C21" s="7" t="s">
        <v>15</v>
      </c>
      <c r="D21" s="6" t="s">
        <v>10</v>
      </c>
      <c r="E21" s="6" t="s">
        <v>11</v>
      </c>
      <c r="F21" s="6" t="s">
        <v>12</v>
      </c>
      <c r="G21" s="7" t="str">
        <f>"佟伟"</f>
        <v>佟伟</v>
      </c>
      <c r="H21" s="6"/>
    </row>
    <row r="22" ht="18" customHeight="1" spans="1:8">
      <c r="A22" s="6">
        <v>20</v>
      </c>
      <c r="B22" s="6" t="str">
        <f t="shared" si="1"/>
        <v>0103</v>
      </c>
      <c r="C22" s="7" t="s">
        <v>15</v>
      </c>
      <c r="D22" s="6" t="s">
        <v>10</v>
      </c>
      <c r="E22" s="6" t="s">
        <v>11</v>
      </c>
      <c r="F22" s="6" t="s">
        <v>12</v>
      </c>
      <c r="G22" s="7" t="str">
        <f>"史培博"</f>
        <v>史培博</v>
      </c>
      <c r="H22" s="6"/>
    </row>
    <row r="23" ht="18" customHeight="1" spans="1:8">
      <c r="A23" s="6">
        <v>21</v>
      </c>
      <c r="B23" s="6" t="str">
        <f t="shared" si="1"/>
        <v>0103</v>
      </c>
      <c r="C23" s="7" t="s">
        <v>15</v>
      </c>
      <c r="D23" s="6" t="s">
        <v>10</v>
      </c>
      <c r="E23" s="6" t="s">
        <v>11</v>
      </c>
      <c r="F23" s="6" t="s">
        <v>12</v>
      </c>
      <c r="G23" s="7" t="str">
        <f>"贾盼盼"</f>
        <v>贾盼盼</v>
      </c>
      <c r="H23" s="6"/>
    </row>
    <row r="24" ht="18" customHeight="1" spans="1:8">
      <c r="A24" s="6">
        <v>22</v>
      </c>
      <c r="B24" s="6" t="str">
        <f t="shared" si="1"/>
        <v>0103</v>
      </c>
      <c r="C24" s="7" t="s">
        <v>15</v>
      </c>
      <c r="D24" s="6" t="s">
        <v>10</v>
      </c>
      <c r="E24" s="6" t="s">
        <v>11</v>
      </c>
      <c r="F24" s="6" t="s">
        <v>12</v>
      </c>
      <c r="G24" s="7" t="str">
        <f>"王平林"</f>
        <v>王平林</v>
      </c>
      <c r="H24" s="6"/>
    </row>
    <row r="25" ht="18" customHeight="1" spans="1:8">
      <c r="A25" s="6">
        <v>23</v>
      </c>
      <c r="B25" s="6" t="str">
        <f t="shared" si="1"/>
        <v>0103</v>
      </c>
      <c r="C25" s="7" t="s">
        <v>15</v>
      </c>
      <c r="D25" s="6" t="s">
        <v>10</v>
      </c>
      <c r="E25" s="6" t="s">
        <v>11</v>
      </c>
      <c r="F25" s="6" t="s">
        <v>12</v>
      </c>
      <c r="G25" s="7" t="str">
        <f>"张泽军"</f>
        <v>张泽军</v>
      </c>
      <c r="H25" s="6"/>
    </row>
    <row r="26" ht="18" customHeight="1" spans="1:8">
      <c r="A26" s="6">
        <v>24</v>
      </c>
      <c r="B26" s="6" t="str">
        <f t="shared" si="1"/>
        <v>0103</v>
      </c>
      <c r="C26" s="7" t="s">
        <v>15</v>
      </c>
      <c r="D26" s="6" t="s">
        <v>10</v>
      </c>
      <c r="E26" s="6" t="s">
        <v>11</v>
      </c>
      <c r="F26" s="6" t="s">
        <v>12</v>
      </c>
      <c r="G26" s="7" t="str">
        <f>"李俊鹤"</f>
        <v>李俊鹤</v>
      </c>
      <c r="H26" s="6"/>
    </row>
    <row r="27" ht="18" customHeight="1" spans="1:8">
      <c r="A27" s="6">
        <v>25</v>
      </c>
      <c r="B27" s="6" t="str">
        <f t="shared" si="1"/>
        <v>0103</v>
      </c>
      <c r="C27" s="7" t="s">
        <v>15</v>
      </c>
      <c r="D27" s="6" t="s">
        <v>10</v>
      </c>
      <c r="E27" s="6" t="s">
        <v>11</v>
      </c>
      <c r="F27" s="6" t="s">
        <v>12</v>
      </c>
      <c r="G27" s="7" t="str">
        <f>"李冲"</f>
        <v>李冲</v>
      </c>
      <c r="H27" s="6"/>
    </row>
    <row r="28" ht="18" customHeight="1" spans="1:8">
      <c r="A28" s="6">
        <v>26</v>
      </c>
      <c r="B28" s="6" t="str">
        <f t="shared" si="1"/>
        <v>0103</v>
      </c>
      <c r="C28" s="7" t="s">
        <v>15</v>
      </c>
      <c r="D28" s="6" t="s">
        <v>10</v>
      </c>
      <c r="E28" s="6" t="s">
        <v>11</v>
      </c>
      <c r="F28" s="6" t="s">
        <v>12</v>
      </c>
      <c r="G28" s="7" t="str">
        <f>"武文昊"</f>
        <v>武文昊</v>
      </c>
      <c r="H28" s="6"/>
    </row>
    <row r="29" ht="18" customHeight="1" spans="1:8">
      <c r="A29" s="6">
        <v>27</v>
      </c>
      <c r="B29" s="6" t="str">
        <f t="shared" si="1"/>
        <v>0103</v>
      </c>
      <c r="C29" s="7" t="s">
        <v>15</v>
      </c>
      <c r="D29" s="6" t="s">
        <v>10</v>
      </c>
      <c r="E29" s="6" t="s">
        <v>11</v>
      </c>
      <c r="F29" s="6" t="s">
        <v>12</v>
      </c>
      <c r="G29" s="7" t="str">
        <f>"朱振宇"</f>
        <v>朱振宇</v>
      </c>
      <c r="H29" s="6"/>
    </row>
    <row r="30" ht="18" customHeight="1" spans="1:8">
      <c r="A30" s="6">
        <v>28</v>
      </c>
      <c r="B30" s="6" t="str">
        <f t="shared" si="1"/>
        <v>0103</v>
      </c>
      <c r="C30" s="7" t="s">
        <v>15</v>
      </c>
      <c r="D30" s="6" t="s">
        <v>10</v>
      </c>
      <c r="E30" s="6" t="s">
        <v>11</v>
      </c>
      <c r="F30" s="6" t="s">
        <v>12</v>
      </c>
      <c r="G30" s="7" t="str">
        <f>"王聪"</f>
        <v>王聪</v>
      </c>
      <c r="H30" s="6"/>
    </row>
    <row r="31" ht="18" customHeight="1" spans="1:8">
      <c r="A31" s="6">
        <v>29</v>
      </c>
      <c r="B31" s="6" t="str">
        <f t="shared" si="1"/>
        <v>0103</v>
      </c>
      <c r="C31" s="7" t="s">
        <v>15</v>
      </c>
      <c r="D31" s="6" t="s">
        <v>10</v>
      </c>
      <c r="E31" s="6" t="s">
        <v>11</v>
      </c>
      <c r="F31" s="6" t="s">
        <v>12</v>
      </c>
      <c r="G31" s="7" t="str">
        <f>"苏志恒"</f>
        <v>苏志恒</v>
      </c>
      <c r="H31" s="6"/>
    </row>
    <row r="32" ht="18" customHeight="1" spans="1:8">
      <c r="A32" s="6">
        <v>30</v>
      </c>
      <c r="B32" s="6" t="str">
        <f t="shared" si="1"/>
        <v>0103</v>
      </c>
      <c r="C32" s="7" t="s">
        <v>15</v>
      </c>
      <c r="D32" s="6" t="s">
        <v>10</v>
      </c>
      <c r="E32" s="6" t="s">
        <v>11</v>
      </c>
      <c r="F32" s="6" t="s">
        <v>12</v>
      </c>
      <c r="G32" s="7" t="str">
        <f>"王宜涵"</f>
        <v>王宜涵</v>
      </c>
      <c r="H32" s="6"/>
    </row>
    <row r="33" ht="18" customHeight="1" spans="1:8">
      <c r="A33" s="6">
        <v>31</v>
      </c>
      <c r="B33" s="6" t="str">
        <f>"0104"</f>
        <v>0104</v>
      </c>
      <c r="C33" s="7" t="s">
        <v>16</v>
      </c>
      <c r="D33" s="6" t="s">
        <v>10</v>
      </c>
      <c r="E33" s="6" t="s">
        <v>11</v>
      </c>
      <c r="F33" s="6" t="s">
        <v>12</v>
      </c>
      <c r="G33" s="7" t="str">
        <f>"符良书"</f>
        <v>符良书</v>
      </c>
      <c r="H33" s="6"/>
    </row>
    <row r="34" ht="18" customHeight="1" spans="1:8">
      <c r="A34" s="6">
        <v>32</v>
      </c>
      <c r="B34" s="6" t="str">
        <f t="shared" ref="B34:B39" si="2">"0104"</f>
        <v>0104</v>
      </c>
      <c r="C34" s="7" t="s">
        <v>16</v>
      </c>
      <c r="D34" s="6" t="s">
        <v>10</v>
      </c>
      <c r="E34" s="6" t="s">
        <v>11</v>
      </c>
      <c r="F34" s="6" t="s">
        <v>12</v>
      </c>
      <c r="G34" s="7" t="str">
        <f>"张川川"</f>
        <v>张川川</v>
      </c>
      <c r="H34" s="6"/>
    </row>
    <row r="35" ht="18" customHeight="1" spans="1:8">
      <c r="A35" s="6">
        <v>33</v>
      </c>
      <c r="B35" s="6" t="str">
        <f t="shared" si="2"/>
        <v>0104</v>
      </c>
      <c r="C35" s="7" t="s">
        <v>16</v>
      </c>
      <c r="D35" s="6" t="s">
        <v>10</v>
      </c>
      <c r="E35" s="6" t="s">
        <v>11</v>
      </c>
      <c r="F35" s="6" t="s">
        <v>12</v>
      </c>
      <c r="G35" s="7" t="str">
        <f>"张万达"</f>
        <v>张万达</v>
      </c>
      <c r="H35" s="6"/>
    </row>
    <row r="36" ht="18" customHeight="1" spans="1:8">
      <c r="A36" s="6">
        <v>34</v>
      </c>
      <c r="B36" s="6" t="str">
        <f t="shared" si="2"/>
        <v>0104</v>
      </c>
      <c r="C36" s="7" t="s">
        <v>16</v>
      </c>
      <c r="D36" s="6" t="s">
        <v>10</v>
      </c>
      <c r="E36" s="6" t="s">
        <v>11</v>
      </c>
      <c r="F36" s="6" t="s">
        <v>12</v>
      </c>
      <c r="G36" s="7" t="str">
        <f>"吴继才"</f>
        <v>吴继才</v>
      </c>
      <c r="H36" s="6"/>
    </row>
    <row r="37" ht="18" customHeight="1" spans="1:8">
      <c r="A37" s="6">
        <v>35</v>
      </c>
      <c r="B37" s="6" t="str">
        <f t="shared" si="2"/>
        <v>0104</v>
      </c>
      <c r="C37" s="7" t="s">
        <v>16</v>
      </c>
      <c r="D37" s="6" t="s">
        <v>10</v>
      </c>
      <c r="E37" s="6" t="s">
        <v>11</v>
      </c>
      <c r="F37" s="6" t="s">
        <v>12</v>
      </c>
      <c r="G37" s="7" t="str">
        <f>"廖亮辉"</f>
        <v>廖亮辉</v>
      </c>
      <c r="H37" s="6"/>
    </row>
    <row r="38" ht="18" customHeight="1" spans="1:8">
      <c r="A38" s="6">
        <v>36</v>
      </c>
      <c r="B38" s="6" t="str">
        <f t="shared" si="2"/>
        <v>0104</v>
      </c>
      <c r="C38" s="7" t="s">
        <v>16</v>
      </c>
      <c r="D38" s="6" t="s">
        <v>10</v>
      </c>
      <c r="E38" s="6" t="s">
        <v>11</v>
      </c>
      <c r="F38" s="6" t="s">
        <v>12</v>
      </c>
      <c r="G38" s="7" t="str">
        <f>"周卫平"</f>
        <v>周卫平</v>
      </c>
      <c r="H38" s="6"/>
    </row>
    <row r="39" ht="18" customHeight="1" spans="1:8">
      <c r="A39" s="6">
        <v>37</v>
      </c>
      <c r="B39" s="6" t="str">
        <f t="shared" si="2"/>
        <v>0104</v>
      </c>
      <c r="C39" s="7" t="s">
        <v>16</v>
      </c>
      <c r="D39" s="6" t="s">
        <v>10</v>
      </c>
      <c r="E39" s="6" t="s">
        <v>11</v>
      </c>
      <c r="F39" s="6" t="s">
        <v>12</v>
      </c>
      <c r="G39" s="7" t="str">
        <f>"王振涛"</f>
        <v>王振涛</v>
      </c>
      <c r="H39" s="6"/>
    </row>
    <row r="40" ht="18" customHeight="1" spans="1:8">
      <c r="A40" s="6">
        <v>38</v>
      </c>
      <c r="B40" s="6" t="str">
        <f>"0105"</f>
        <v>0105</v>
      </c>
      <c r="C40" s="7" t="s">
        <v>17</v>
      </c>
      <c r="D40" s="6" t="s">
        <v>10</v>
      </c>
      <c r="E40" s="6" t="s">
        <v>11</v>
      </c>
      <c r="F40" s="6" t="s">
        <v>12</v>
      </c>
      <c r="G40" s="7" t="str">
        <f>"康靖宇"</f>
        <v>康靖宇</v>
      </c>
      <c r="H40" s="6"/>
    </row>
    <row r="41" ht="18" customHeight="1" spans="1:8">
      <c r="A41" s="6">
        <v>39</v>
      </c>
      <c r="B41" s="6" t="str">
        <f t="shared" ref="B41:B52" si="3">"0105"</f>
        <v>0105</v>
      </c>
      <c r="C41" s="7" t="s">
        <v>17</v>
      </c>
      <c r="D41" s="6" t="s">
        <v>10</v>
      </c>
      <c r="E41" s="6" t="s">
        <v>11</v>
      </c>
      <c r="F41" s="6" t="s">
        <v>12</v>
      </c>
      <c r="G41" s="7" t="str">
        <f>"郝思聪"</f>
        <v>郝思聪</v>
      </c>
      <c r="H41" s="6"/>
    </row>
    <row r="42" ht="18" customHeight="1" spans="1:8">
      <c r="A42" s="6">
        <v>40</v>
      </c>
      <c r="B42" s="6" t="str">
        <f t="shared" si="3"/>
        <v>0105</v>
      </c>
      <c r="C42" s="7" t="s">
        <v>17</v>
      </c>
      <c r="D42" s="6" t="s">
        <v>10</v>
      </c>
      <c r="E42" s="6" t="s">
        <v>11</v>
      </c>
      <c r="F42" s="6" t="s">
        <v>12</v>
      </c>
      <c r="G42" s="7" t="str">
        <f>"金志宇"</f>
        <v>金志宇</v>
      </c>
      <c r="H42" s="6"/>
    </row>
    <row r="43" ht="18" customHeight="1" spans="1:8">
      <c r="A43" s="6">
        <v>41</v>
      </c>
      <c r="B43" s="6" t="str">
        <f t="shared" si="3"/>
        <v>0105</v>
      </c>
      <c r="C43" s="7" t="s">
        <v>17</v>
      </c>
      <c r="D43" s="6" t="s">
        <v>10</v>
      </c>
      <c r="E43" s="6" t="s">
        <v>11</v>
      </c>
      <c r="F43" s="6" t="s">
        <v>12</v>
      </c>
      <c r="G43" s="7" t="str">
        <f>"谢富中"</f>
        <v>谢富中</v>
      </c>
      <c r="H43" s="6"/>
    </row>
    <row r="44" ht="18" customHeight="1" spans="1:8">
      <c r="A44" s="6">
        <v>42</v>
      </c>
      <c r="B44" s="6" t="str">
        <f t="shared" si="3"/>
        <v>0105</v>
      </c>
      <c r="C44" s="7" t="s">
        <v>17</v>
      </c>
      <c r="D44" s="6" t="s">
        <v>10</v>
      </c>
      <c r="E44" s="6" t="s">
        <v>11</v>
      </c>
      <c r="F44" s="6" t="s">
        <v>12</v>
      </c>
      <c r="G44" s="7" t="str">
        <f>"姚倩"</f>
        <v>姚倩</v>
      </c>
      <c r="H44" s="6"/>
    </row>
    <row r="45" ht="18" customHeight="1" spans="1:8">
      <c r="A45" s="6">
        <v>43</v>
      </c>
      <c r="B45" s="6" t="str">
        <f t="shared" si="3"/>
        <v>0105</v>
      </c>
      <c r="C45" s="7" t="s">
        <v>17</v>
      </c>
      <c r="D45" s="6" t="s">
        <v>10</v>
      </c>
      <c r="E45" s="6" t="s">
        <v>11</v>
      </c>
      <c r="F45" s="6" t="s">
        <v>12</v>
      </c>
      <c r="G45" s="7" t="str">
        <f>"赵海晨"</f>
        <v>赵海晨</v>
      </c>
      <c r="H45" s="6"/>
    </row>
    <row r="46" ht="18" customHeight="1" spans="1:8">
      <c r="A46" s="6">
        <v>44</v>
      </c>
      <c r="B46" s="6" t="str">
        <f t="shared" si="3"/>
        <v>0105</v>
      </c>
      <c r="C46" s="7" t="s">
        <v>17</v>
      </c>
      <c r="D46" s="6" t="s">
        <v>10</v>
      </c>
      <c r="E46" s="6" t="s">
        <v>11</v>
      </c>
      <c r="F46" s="6" t="s">
        <v>12</v>
      </c>
      <c r="G46" s="7" t="str">
        <f>"武继杰"</f>
        <v>武继杰</v>
      </c>
      <c r="H46" s="6"/>
    </row>
    <row r="47" ht="18" customHeight="1" spans="1:8">
      <c r="A47" s="6">
        <v>45</v>
      </c>
      <c r="B47" s="6" t="str">
        <f t="shared" si="3"/>
        <v>0105</v>
      </c>
      <c r="C47" s="7" t="s">
        <v>17</v>
      </c>
      <c r="D47" s="6" t="s">
        <v>10</v>
      </c>
      <c r="E47" s="6" t="s">
        <v>11</v>
      </c>
      <c r="F47" s="6" t="s">
        <v>12</v>
      </c>
      <c r="G47" s="7" t="str">
        <f>"张晴"</f>
        <v>张晴</v>
      </c>
      <c r="H47" s="6"/>
    </row>
    <row r="48" ht="18" customHeight="1" spans="1:8">
      <c r="A48" s="6">
        <v>46</v>
      </c>
      <c r="B48" s="6" t="str">
        <f t="shared" si="3"/>
        <v>0105</v>
      </c>
      <c r="C48" s="7" t="s">
        <v>17</v>
      </c>
      <c r="D48" s="6" t="s">
        <v>10</v>
      </c>
      <c r="E48" s="6" t="s">
        <v>11</v>
      </c>
      <c r="F48" s="6" t="s">
        <v>12</v>
      </c>
      <c r="G48" s="7" t="str">
        <f>"李婷"</f>
        <v>李婷</v>
      </c>
      <c r="H48" s="6"/>
    </row>
    <row r="49" ht="18" customHeight="1" spans="1:8">
      <c r="A49" s="6">
        <v>47</v>
      </c>
      <c r="B49" s="6" t="str">
        <f t="shared" si="3"/>
        <v>0105</v>
      </c>
      <c r="C49" s="7" t="s">
        <v>17</v>
      </c>
      <c r="D49" s="6" t="s">
        <v>10</v>
      </c>
      <c r="E49" s="6" t="s">
        <v>11</v>
      </c>
      <c r="F49" s="6" t="s">
        <v>12</v>
      </c>
      <c r="G49" s="9" t="str">
        <f>"白雪"</f>
        <v>白雪</v>
      </c>
      <c r="H49" s="12" t="s">
        <v>18</v>
      </c>
    </row>
    <row r="50" ht="18" customHeight="1" spans="1:8">
      <c r="A50" s="6">
        <v>48</v>
      </c>
      <c r="B50" s="6" t="str">
        <f t="shared" si="3"/>
        <v>0105</v>
      </c>
      <c r="C50" s="7" t="s">
        <v>17</v>
      </c>
      <c r="D50" s="6" t="s">
        <v>10</v>
      </c>
      <c r="E50" s="6" t="s">
        <v>11</v>
      </c>
      <c r="F50" s="6" t="s">
        <v>12</v>
      </c>
      <c r="G50" s="7" t="str">
        <f>"王磊"</f>
        <v>王磊</v>
      </c>
      <c r="H50" s="6"/>
    </row>
    <row r="51" ht="18" customHeight="1" spans="1:8">
      <c r="A51" s="6">
        <v>49</v>
      </c>
      <c r="B51" s="6" t="str">
        <f t="shared" si="3"/>
        <v>0105</v>
      </c>
      <c r="C51" s="7" t="s">
        <v>17</v>
      </c>
      <c r="D51" s="6" t="s">
        <v>10</v>
      </c>
      <c r="E51" s="6" t="s">
        <v>11</v>
      </c>
      <c r="F51" s="6" t="s">
        <v>12</v>
      </c>
      <c r="G51" s="7" t="str">
        <f>"李勇新"</f>
        <v>李勇新</v>
      </c>
      <c r="H51" s="6"/>
    </row>
    <row r="52" ht="18" customHeight="1" spans="1:8">
      <c r="A52" s="6">
        <v>50</v>
      </c>
      <c r="B52" s="6" t="str">
        <f t="shared" si="3"/>
        <v>0105</v>
      </c>
      <c r="C52" s="7" t="s">
        <v>17</v>
      </c>
      <c r="D52" s="6" t="s">
        <v>10</v>
      </c>
      <c r="E52" s="6" t="s">
        <v>11</v>
      </c>
      <c r="F52" s="6" t="s">
        <v>12</v>
      </c>
      <c r="G52" s="7" t="str">
        <f>"李帅"</f>
        <v>李帅</v>
      </c>
      <c r="H52" s="6"/>
    </row>
    <row r="53" ht="18" customHeight="1" spans="1:8">
      <c r="A53" s="6">
        <v>51</v>
      </c>
      <c r="B53" s="6" t="str">
        <f>"0106"</f>
        <v>0106</v>
      </c>
      <c r="C53" s="7" t="s">
        <v>19</v>
      </c>
      <c r="D53" s="6" t="s">
        <v>10</v>
      </c>
      <c r="E53" s="6" t="s">
        <v>11</v>
      </c>
      <c r="F53" s="6" t="s">
        <v>12</v>
      </c>
      <c r="G53" s="7" t="str">
        <f>"钱平通"</f>
        <v>钱平通</v>
      </c>
      <c r="H53" s="6"/>
    </row>
    <row r="54" ht="18" customHeight="1" spans="1:8">
      <c r="A54" s="6">
        <v>52</v>
      </c>
      <c r="B54" s="6" t="str">
        <f>"0106"</f>
        <v>0106</v>
      </c>
      <c r="C54" s="7" t="s">
        <v>19</v>
      </c>
      <c r="D54" s="6" t="s">
        <v>10</v>
      </c>
      <c r="E54" s="6" t="s">
        <v>11</v>
      </c>
      <c r="F54" s="6" t="s">
        <v>12</v>
      </c>
      <c r="G54" s="7" t="str">
        <f>"李亚男"</f>
        <v>李亚男</v>
      </c>
      <c r="H54" s="6"/>
    </row>
    <row r="55" ht="18" customHeight="1" spans="1:8">
      <c r="A55" s="6">
        <v>53</v>
      </c>
      <c r="B55" s="6" t="str">
        <f t="shared" ref="B55:B60" si="4">"0107"</f>
        <v>0107</v>
      </c>
      <c r="C55" s="7" t="s">
        <v>20</v>
      </c>
      <c r="D55" s="6" t="s">
        <v>10</v>
      </c>
      <c r="E55" s="6" t="s">
        <v>11</v>
      </c>
      <c r="F55" s="6" t="s">
        <v>12</v>
      </c>
      <c r="G55" s="7" t="str">
        <f>"马丽娜"</f>
        <v>马丽娜</v>
      </c>
      <c r="H55" s="6"/>
    </row>
    <row r="56" ht="18" customHeight="1" spans="1:8">
      <c r="A56" s="6">
        <v>54</v>
      </c>
      <c r="B56" s="6" t="str">
        <f t="shared" si="4"/>
        <v>0107</v>
      </c>
      <c r="C56" s="7" t="s">
        <v>20</v>
      </c>
      <c r="D56" s="6" t="s">
        <v>10</v>
      </c>
      <c r="E56" s="6" t="s">
        <v>11</v>
      </c>
      <c r="F56" s="6" t="s">
        <v>12</v>
      </c>
      <c r="G56" s="7" t="str">
        <f>"林鑫"</f>
        <v>林鑫</v>
      </c>
      <c r="H56" s="6"/>
    </row>
    <row r="57" ht="18" customHeight="1" spans="1:8">
      <c r="A57" s="6">
        <v>55</v>
      </c>
      <c r="B57" s="6" t="str">
        <f t="shared" si="4"/>
        <v>0107</v>
      </c>
      <c r="C57" s="7" t="s">
        <v>20</v>
      </c>
      <c r="D57" s="6" t="s">
        <v>10</v>
      </c>
      <c r="E57" s="6" t="s">
        <v>11</v>
      </c>
      <c r="F57" s="6" t="s">
        <v>12</v>
      </c>
      <c r="G57" s="7" t="str">
        <f>"麦丹娆"</f>
        <v>麦丹娆</v>
      </c>
      <c r="H57" s="6"/>
    </row>
    <row r="58" ht="18" customHeight="1" spans="1:8">
      <c r="A58" s="6">
        <v>56</v>
      </c>
      <c r="B58" s="6" t="str">
        <f t="shared" si="4"/>
        <v>0107</v>
      </c>
      <c r="C58" s="7" t="s">
        <v>20</v>
      </c>
      <c r="D58" s="6" t="s">
        <v>10</v>
      </c>
      <c r="E58" s="6" t="s">
        <v>11</v>
      </c>
      <c r="F58" s="6" t="s">
        <v>12</v>
      </c>
      <c r="G58" s="7" t="str">
        <f>"王娇芬"</f>
        <v>王娇芬</v>
      </c>
      <c r="H58" s="6"/>
    </row>
    <row r="59" ht="18" customHeight="1" spans="1:8">
      <c r="A59" s="6">
        <v>57</v>
      </c>
      <c r="B59" s="6" t="str">
        <f t="shared" si="4"/>
        <v>0107</v>
      </c>
      <c r="C59" s="7" t="s">
        <v>20</v>
      </c>
      <c r="D59" s="6" t="s">
        <v>10</v>
      </c>
      <c r="E59" s="6" t="s">
        <v>11</v>
      </c>
      <c r="F59" s="6" t="s">
        <v>12</v>
      </c>
      <c r="G59" s="7" t="str">
        <f>"阿伦赛汉"</f>
        <v>阿伦赛汉</v>
      </c>
      <c r="H59" s="6"/>
    </row>
    <row r="60" ht="18" customHeight="1" spans="1:8">
      <c r="A60" s="6">
        <v>58</v>
      </c>
      <c r="B60" s="6" t="str">
        <f t="shared" si="4"/>
        <v>0107</v>
      </c>
      <c r="C60" s="7" t="s">
        <v>20</v>
      </c>
      <c r="D60" s="6" t="s">
        <v>10</v>
      </c>
      <c r="E60" s="6" t="s">
        <v>11</v>
      </c>
      <c r="F60" s="6" t="s">
        <v>12</v>
      </c>
      <c r="G60" s="7" t="str">
        <f>"王林鑫"</f>
        <v>王林鑫</v>
      </c>
      <c r="H60" s="6"/>
    </row>
    <row r="61" ht="18" customHeight="1" spans="1:8">
      <c r="A61" s="6">
        <v>59</v>
      </c>
      <c r="B61" s="6" t="str">
        <f>"0108"</f>
        <v>0108</v>
      </c>
      <c r="C61" s="7" t="s">
        <v>21</v>
      </c>
      <c r="D61" s="6" t="s">
        <v>10</v>
      </c>
      <c r="E61" s="6" t="s">
        <v>11</v>
      </c>
      <c r="F61" s="6" t="s">
        <v>12</v>
      </c>
      <c r="G61" s="7" t="str">
        <f>"宋明憓"</f>
        <v>宋明憓</v>
      </c>
      <c r="H61" s="6"/>
    </row>
    <row r="62" ht="18" customHeight="1" spans="1:8">
      <c r="A62" s="6">
        <v>60</v>
      </c>
      <c r="B62" s="6" t="str">
        <f t="shared" ref="B62:B71" si="5">"0108"</f>
        <v>0108</v>
      </c>
      <c r="C62" s="7" t="s">
        <v>21</v>
      </c>
      <c r="D62" s="6" t="s">
        <v>10</v>
      </c>
      <c r="E62" s="6" t="s">
        <v>11</v>
      </c>
      <c r="F62" s="6" t="s">
        <v>12</v>
      </c>
      <c r="G62" s="7" t="str">
        <f>"师亚楠"</f>
        <v>师亚楠</v>
      </c>
      <c r="H62" s="6"/>
    </row>
    <row r="63" ht="18" customHeight="1" spans="1:8">
      <c r="A63" s="6">
        <v>61</v>
      </c>
      <c r="B63" s="6" t="str">
        <f t="shared" si="5"/>
        <v>0108</v>
      </c>
      <c r="C63" s="7" t="s">
        <v>21</v>
      </c>
      <c r="D63" s="6" t="s">
        <v>10</v>
      </c>
      <c r="E63" s="6" t="s">
        <v>11</v>
      </c>
      <c r="F63" s="6" t="s">
        <v>12</v>
      </c>
      <c r="G63" s="7" t="str">
        <f>"梁海燕"</f>
        <v>梁海燕</v>
      </c>
      <c r="H63" s="6"/>
    </row>
    <row r="64" ht="18" customHeight="1" spans="1:8">
      <c r="A64" s="6">
        <v>62</v>
      </c>
      <c r="B64" s="6" t="str">
        <f t="shared" si="5"/>
        <v>0108</v>
      </c>
      <c r="C64" s="7" t="s">
        <v>21</v>
      </c>
      <c r="D64" s="6" t="s">
        <v>10</v>
      </c>
      <c r="E64" s="6" t="s">
        <v>11</v>
      </c>
      <c r="F64" s="6" t="s">
        <v>12</v>
      </c>
      <c r="G64" s="7" t="str">
        <f>"毛芳芷"</f>
        <v>毛芳芷</v>
      </c>
      <c r="H64" s="6"/>
    </row>
    <row r="65" ht="18" customHeight="1" spans="1:8">
      <c r="A65" s="6">
        <v>63</v>
      </c>
      <c r="B65" s="6" t="str">
        <f t="shared" si="5"/>
        <v>0108</v>
      </c>
      <c r="C65" s="7" t="s">
        <v>21</v>
      </c>
      <c r="D65" s="6" t="s">
        <v>10</v>
      </c>
      <c r="E65" s="6" t="s">
        <v>11</v>
      </c>
      <c r="F65" s="6" t="s">
        <v>12</v>
      </c>
      <c r="G65" s="7" t="str">
        <f>"陈琪"</f>
        <v>陈琪</v>
      </c>
      <c r="H65" s="6"/>
    </row>
    <row r="66" ht="18" customHeight="1" spans="1:8">
      <c r="A66" s="6">
        <v>64</v>
      </c>
      <c r="B66" s="6" t="str">
        <f t="shared" si="5"/>
        <v>0108</v>
      </c>
      <c r="C66" s="7" t="s">
        <v>21</v>
      </c>
      <c r="D66" s="6" t="s">
        <v>10</v>
      </c>
      <c r="E66" s="6" t="s">
        <v>11</v>
      </c>
      <c r="F66" s="6" t="s">
        <v>12</v>
      </c>
      <c r="G66" s="7" t="str">
        <f>"高宇飞"</f>
        <v>高宇飞</v>
      </c>
      <c r="H66" s="6"/>
    </row>
    <row r="67" ht="18" customHeight="1" spans="1:8">
      <c r="A67" s="6">
        <v>65</v>
      </c>
      <c r="B67" s="6" t="str">
        <f t="shared" si="5"/>
        <v>0108</v>
      </c>
      <c r="C67" s="7" t="s">
        <v>21</v>
      </c>
      <c r="D67" s="6" t="s">
        <v>10</v>
      </c>
      <c r="E67" s="6" t="s">
        <v>11</v>
      </c>
      <c r="F67" s="6" t="s">
        <v>12</v>
      </c>
      <c r="G67" s="7" t="str">
        <f>"俞雷"</f>
        <v>俞雷</v>
      </c>
      <c r="H67" s="6"/>
    </row>
    <row r="68" ht="18" customHeight="1" spans="1:8">
      <c r="A68" s="6">
        <v>66</v>
      </c>
      <c r="B68" s="6" t="str">
        <f t="shared" si="5"/>
        <v>0108</v>
      </c>
      <c r="C68" s="7" t="s">
        <v>21</v>
      </c>
      <c r="D68" s="6" t="s">
        <v>10</v>
      </c>
      <c r="E68" s="6" t="s">
        <v>11</v>
      </c>
      <c r="F68" s="6" t="s">
        <v>12</v>
      </c>
      <c r="G68" s="7" t="str">
        <f>"尚同慧"</f>
        <v>尚同慧</v>
      </c>
      <c r="H68" s="6"/>
    </row>
    <row r="69" ht="18" customHeight="1" spans="1:8">
      <c r="A69" s="6">
        <v>67</v>
      </c>
      <c r="B69" s="6" t="str">
        <f t="shared" si="5"/>
        <v>0108</v>
      </c>
      <c r="C69" s="7" t="s">
        <v>21</v>
      </c>
      <c r="D69" s="6" t="s">
        <v>10</v>
      </c>
      <c r="E69" s="6" t="s">
        <v>11</v>
      </c>
      <c r="F69" s="6" t="s">
        <v>12</v>
      </c>
      <c r="G69" s="7" t="str">
        <f>"杜晓璇"</f>
        <v>杜晓璇</v>
      </c>
      <c r="H69" s="6"/>
    </row>
    <row r="70" ht="18" customHeight="1" spans="1:8">
      <c r="A70" s="6">
        <v>68</v>
      </c>
      <c r="B70" s="6" t="str">
        <f t="shared" si="5"/>
        <v>0108</v>
      </c>
      <c r="C70" s="7" t="s">
        <v>21</v>
      </c>
      <c r="D70" s="6" t="s">
        <v>10</v>
      </c>
      <c r="E70" s="6" t="s">
        <v>11</v>
      </c>
      <c r="F70" s="6" t="s">
        <v>12</v>
      </c>
      <c r="G70" s="7" t="str">
        <f>"叶子欣"</f>
        <v>叶子欣</v>
      </c>
      <c r="H70" s="6"/>
    </row>
    <row r="71" ht="18" customHeight="1" spans="1:8">
      <c r="A71" s="6">
        <v>69</v>
      </c>
      <c r="B71" s="6" t="str">
        <f t="shared" si="5"/>
        <v>0108</v>
      </c>
      <c r="C71" s="7" t="s">
        <v>21</v>
      </c>
      <c r="D71" s="6" t="s">
        <v>10</v>
      </c>
      <c r="E71" s="6" t="s">
        <v>11</v>
      </c>
      <c r="F71" s="6" t="s">
        <v>12</v>
      </c>
      <c r="G71" s="7" t="str">
        <f>"周德欢"</f>
        <v>周德欢</v>
      </c>
      <c r="H71" s="6"/>
    </row>
    <row r="72" ht="18" customHeight="1" spans="1:8">
      <c r="A72" s="6">
        <v>70</v>
      </c>
      <c r="B72" s="6" t="str">
        <f t="shared" ref="B72:B81" si="6">"0108"</f>
        <v>0108</v>
      </c>
      <c r="C72" s="7" t="s">
        <v>21</v>
      </c>
      <c r="D72" s="6" t="s">
        <v>10</v>
      </c>
      <c r="E72" s="6" t="s">
        <v>11</v>
      </c>
      <c r="F72" s="6" t="s">
        <v>12</v>
      </c>
      <c r="G72" s="7" t="str">
        <f>"何雨泓"</f>
        <v>何雨泓</v>
      </c>
      <c r="H72" s="6"/>
    </row>
    <row r="73" ht="18" customHeight="1" spans="1:8">
      <c r="A73" s="6">
        <v>71</v>
      </c>
      <c r="B73" s="6" t="str">
        <f t="shared" si="6"/>
        <v>0108</v>
      </c>
      <c r="C73" s="7" t="s">
        <v>21</v>
      </c>
      <c r="D73" s="6" t="s">
        <v>10</v>
      </c>
      <c r="E73" s="6" t="s">
        <v>11</v>
      </c>
      <c r="F73" s="6" t="s">
        <v>12</v>
      </c>
      <c r="G73" s="7" t="str">
        <f>"石云梦"</f>
        <v>石云梦</v>
      </c>
      <c r="H73" s="6"/>
    </row>
    <row r="74" ht="18" customHeight="1" spans="1:8">
      <c r="A74" s="6">
        <v>72</v>
      </c>
      <c r="B74" s="6" t="str">
        <f t="shared" si="6"/>
        <v>0108</v>
      </c>
      <c r="C74" s="7" t="s">
        <v>21</v>
      </c>
      <c r="D74" s="6" t="s">
        <v>10</v>
      </c>
      <c r="E74" s="6" t="s">
        <v>11</v>
      </c>
      <c r="F74" s="6" t="s">
        <v>12</v>
      </c>
      <c r="G74" s="7" t="str">
        <f>"覃海珠"</f>
        <v>覃海珠</v>
      </c>
      <c r="H74" s="6"/>
    </row>
    <row r="75" ht="18" customHeight="1" spans="1:8">
      <c r="A75" s="6">
        <v>73</v>
      </c>
      <c r="B75" s="6" t="str">
        <f t="shared" si="6"/>
        <v>0108</v>
      </c>
      <c r="C75" s="7" t="s">
        <v>21</v>
      </c>
      <c r="D75" s="6" t="s">
        <v>10</v>
      </c>
      <c r="E75" s="6" t="s">
        <v>11</v>
      </c>
      <c r="F75" s="6" t="s">
        <v>12</v>
      </c>
      <c r="G75" s="7" t="str">
        <f>"瞿佳成"</f>
        <v>瞿佳成</v>
      </c>
      <c r="H75" s="6"/>
    </row>
    <row r="76" ht="18" customHeight="1" spans="1:8">
      <c r="A76" s="6">
        <v>74</v>
      </c>
      <c r="B76" s="6" t="str">
        <f t="shared" si="6"/>
        <v>0108</v>
      </c>
      <c r="C76" s="7" t="s">
        <v>21</v>
      </c>
      <c r="D76" s="6" t="s">
        <v>10</v>
      </c>
      <c r="E76" s="6" t="s">
        <v>11</v>
      </c>
      <c r="F76" s="6" t="s">
        <v>12</v>
      </c>
      <c r="G76" s="9" t="str">
        <f>"李雪"</f>
        <v>李雪</v>
      </c>
      <c r="H76" s="12" t="s">
        <v>22</v>
      </c>
    </row>
    <row r="77" ht="18" customHeight="1" spans="1:8">
      <c r="A77" s="6">
        <v>75</v>
      </c>
      <c r="B77" s="6" t="str">
        <f t="shared" si="6"/>
        <v>0108</v>
      </c>
      <c r="C77" s="7" t="s">
        <v>21</v>
      </c>
      <c r="D77" s="6" t="s">
        <v>10</v>
      </c>
      <c r="E77" s="6" t="s">
        <v>11</v>
      </c>
      <c r="F77" s="6" t="s">
        <v>12</v>
      </c>
      <c r="G77" s="7" t="str">
        <f>"戴娇娇"</f>
        <v>戴娇娇</v>
      </c>
      <c r="H77" s="6"/>
    </row>
    <row r="78" ht="18" customHeight="1" spans="1:8">
      <c r="A78" s="6">
        <v>76</v>
      </c>
      <c r="B78" s="6" t="str">
        <f t="shared" si="6"/>
        <v>0108</v>
      </c>
      <c r="C78" s="7" t="s">
        <v>21</v>
      </c>
      <c r="D78" s="6" t="s">
        <v>10</v>
      </c>
      <c r="E78" s="6" t="s">
        <v>11</v>
      </c>
      <c r="F78" s="6" t="s">
        <v>12</v>
      </c>
      <c r="G78" s="7" t="str">
        <f>"刘思含"</f>
        <v>刘思含</v>
      </c>
      <c r="H78" s="6"/>
    </row>
    <row r="79" ht="18" customHeight="1" spans="1:8">
      <c r="A79" s="6">
        <v>77</v>
      </c>
      <c r="B79" s="6" t="str">
        <f t="shared" si="6"/>
        <v>0108</v>
      </c>
      <c r="C79" s="7" t="s">
        <v>21</v>
      </c>
      <c r="D79" s="6" t="s">
        <v>10</v>
      </c>
      <c r="E79" s="6" t="s">
        <v>11</v>
      </c>
      <c r="F79" s="6" t="s">
        <v>12</v>
      </c>
      <c r="G79" s="7" t="str">
        <f>"孙一楠"</f>
        <v>孙一楠</v>
      </c>
      <c r="H79" s="6"/>
    </row>
    <row r="80" ht="18" customHeight="1" spans="1:8">
      <c r="A80" s="6">
        <v>78</v>
      </c>
      <c r="B80" s="6" t="str">
        <f t="shared" si="6"/>
        <v>0108</v>
      </c>
      <c r="C80" s="7" t="s">
        <v>21</v>
      </c>
      <c r="D80" s="6" t="s">
        <v>10</v>
      </c>
      <c r="E80" s="6" t="s">
        <v>11</v>
      </c>
      <c r="F80" s="6" t="s">
        <v>12</v>
      </c>
      <c r="G80" s="7" t="str">
        <f>"王旭卓"</f>
        <v>王旭卓</v>
      </c>
      <c r="H80" s="6"/>
    </row>
    <row r="81" ht="18" customHeight="1" spans="1:8">
      <c r="A81" s="6">
        <v>79</v>
      </c>
      <c r="B81" s="6" t="str">
        <f t="shared" si="6"/>
        <v>0108</v>
      </c>
      <c r="C81" s="7" t="s">
        <v>21</v>
      </c>
      <c r="D81" s="6" t="s">
        <v>10</v>
      </c>
      <c r="E81" s="6" t="s">
        <v>11</v>
      </c>
      <c r="F81" s="6" t="s">
        <v>12</v>
      </c>
      <c r="G81" s="7" t="str">
        <f>"符世怡"</f>
        <v>符世怡</v>
      </c>
      <c r="H81" s="6"/>
    </row>
    <row r="82" ht="18" customHeight="1" spans="1:8">
      <c r="A82" s="6">
        <v>80</v>
      </c>
      <c r="B82" s="6" t="str">
        <f t="shared" ref="B82:B91" si="7">"0108"</f>
        <v>0108</v>
      </c>
      <c r="C82" s="7" t="s">
        <v>21</v>
      </c>
      <c r="D82" s="6" t="s">
        <v>10</v>
      </c>
      <c r="E82" s="6" t="s">
        <v>11</v>
      </c>
      <c r="F82" s="6" t="s">
        <v>12</v>
      </c>
      <c r="G82" s="7" t="str">
        <f>"张起"</f>
        <v>张起</v>
      </c>
      <c r="H82" s="6"/>
    </row>
    <row r="83" ht="18" customHeight="1" spans="1:8">
      <c r="A83" s="6">
        <v>81</v>
      </c>
      <c r="B83" s="6" t="str">
        <f t="shared" si="7"/>
        <v>0108</v>
      </c>
      <c r="C83" s="7" t="s">
        <v>21</v>
      </c>
      <c r="D83" s="6" t="s">
        <v>10</v>
      </c>
      <c r="E83" s="6" t="s">
        <v>11</v>
      </c>
      <c r="F83" s="6" t="s">
        <v>12</v>
      </c>
      <c r="G83" s="7" t="str">
        <f>"蔡海涵"</f>
        <v>蔡海涵</v>
      </c>
      <c r="H83" s="6"/>
    </row>
    <row r="84" ht="18" customHeight="1" spans="1:8">
      <c r="A84" s="6">
        <v>82</v>
      </c>
      <c r="B84" s="6" t="str">
        <f t="shared" si="7"/>
        <v>0108</v>
      </c>
      <c r="C84" s="7" t="s">
        <v>21</v>
      </c>
      <c r="D84" s="6" t="s">
        <v>10</v>
      </c>
      <c r="E84" s="6" t="s">
        <v>11</v>
      </c>
      <c r="F84" s="6" t="s">
        <v>12</v>
      </c>
      <c r="G84" s="7" t="str">
        <f>"蔡宏宇"</f>
        <v>蔡宏宇</v>
      </c>
      <c r="H84" s="6"/>
    </row>
    <row r="85" ht="18" customHeight="1" spans="1:8">
      <c r="A85" s="6">
        <v>83</v>
      </c>
      <c r="B85" s="6" t="str">
        <f t="shared" si="7"/>
        <v>0108</v>
      </c>
      <c r="C85" s="7" t="s">
        <v>21</v>
      </c>
      <c r="D85" s="6" t="s">
        <v>10</v>
      </c>
      <c r="E85" s="6" t="s">
        <v>11</v>
      </c>
      <c r="F85" s="6" t="s">
        <v>12</v>
      </c>
      <c r="G85" s="7" t="str">
        <f>"戴安琪"</f>
        <v>戴安琪</v>
      </c>
      <c r="H85" s="6"/>
    </row>
    <row r="86" ht="18" customHeight="1" spans="1:8">
      <c r="A86" s="6">
        <v>84</v>
      </c>
      <c r="B86" s="6" t="str">
        <f t="shared" si="7"/>
        <v>0108</v>
      </c>
      <c r="C86" s="7" t="s">
        <v>21</v>
      </c>
      <c r="D86" s="6" t="s">
        <v>10</v>
      </c>
      <c r="E86" s="6" t="s">
        <v>11</v>
      </c>
      <c r="F86" s="6" t="s">
        <v>12</v>
      </c>
      <c r="G86" s="7" t="str">
        <f>"张玉萍"</f>
        <v>张玉萍</v>
      </c>
      <c r="H86" s="6"/>
    </row>
    <row r="87" ht="18" customHeight="1" spans="1:8">
      <c r="A87" s="6">
        <v>85</v>
      </c>
      <c r="B87" s="6" t="str">
        <f t="shared" si="7"/>
        <v>0108</v>
      </c>
      <c r="C87" s="7" t="s">
        <v>21</v>
      </c>
      <c r="D87" s="6" t="s">
        <v>10</v>
      </c>
      <c r="E87" s="6" t="s">
        <v>11</v>
      </c>
      <c r="F87" s="6" t="s">
        <v>12</v>
      </c>
      <c r="G87" s="7" t="str">
        <f>"许诺茵"</f>
        <v>许诺茵</v>
      </c>
      <c r="H87" s="6"/>
    </row>
    <row r="88" ht="18" customHeight="1" spans="1:8">
      <c r="A88" s="6">
        <v>86</v>
      </c>
      <c r="B88" s="6" t="str">
        <f t="shared" si="7"/>
        <v>0108</v>
      </c>
      <c r="C88" s="7" t="s">
        <v>21</v>
      </c>
      <c r="D88" s="6" t="s">
        <v>10</v>
      </c>
      <c r="E88" s="6" t="s">
        <v>11</v>
      </c>
      <c r="F88" s="6" t="s">
        <v>12</v>
      </c>
      <c r="G88" s="7" t="str">
        <f>"张琳娜"</f>
        <v>张琳娜</v>
      </c>
      <c r="H88" s="6"/>
    </row>
    <row r="89" ht="18" customHeight="1" spans="1:8">
      <c r="A89" s="6">
        <v>87</v>
      </c>
      <c r="B89" s="6" t="str">
        <f t="shared" si="7"/>
        <v>0108</v>
      </c>
      <c r="C89" s="7" t="s">
        <v>21</v>
      </c>
      <c r="D89" s="6" t="s">
        <v>10</v>
      </c>
      <c r="E89" s="6" t="s">
        <v>11</v>
      </c>
      <c r="F89" s="6" t="s">
        <v>12</v>
      </c>
      <c r="G89" s="7" t="str">
        <f>"王晓佳"</f>
        <v>王晓佳</v>
      </c>
      <c r="H89" s="6"/>
    </row>
    <row r="90" ht="18" customHeight="1" spans="1:8">
      <c r="A90" s="6">
        <v>88</v>
      </c>
      <c r="B90" s="6" t="str">
        <f t="shared" si="7"/>
        <v>0108</v>
      </c>
      <c r="C90" s="7" t="s">
        <v>21</v>
      </c>
      <c r="D90" s="6" t="s">
        <v>10</v>
      </c>
      <c r="E90" s="6" t="s">
        <v>11</v>
      </c>
      <c r="F90" s="6" t="s">
        <v>12</v>
      </c>
      <c r="G90" s="7" t="str">
        <f>"张雪彤"</f>
        <v>张雪彤</v>
      </c>
      <c r="H90" s="6"/>
    </row>
    <row r="91" ht="18" customHeight="1" spans="1:8">
      <c r="A91" s="6">
        <v>89</v>
      </c>
      <c r="B91" s="6" t="str">
        <f t="shared" si="7"/>
        <v>0108</v>
      </c>
      <c r="C91" s="7" t="s">
        <v>21</v>
      </c>
      <c r="D91" s="6" t="s">
        <v>10</v>
      </c>
      <c r="E91" s="6" t="s">
        <v>11</v>
      </c>
      <c r="F91" s="6" t="s">
        <v>12</v>
      </c>
      <c r="G91" s="7" t="str">
        <f>"范雪梅"</f>
        <v>范雪梅</v>
      </c>
      <c r="H91" s="6"/>
    </row>
    <row r="92" ht="18" customHeight="1" spans="1:8">
      <c r="A92" s="6">
        <v>90</v>
      </c>
      <c r="B92" s="6" t="str">
        <f t="shared" ref="B92:B100" si="8">"0108"</f>
        <v>0108</v>
      </c>
      <c r="C92" s="7" t="s">
        <v>21</v>
      </c>
      <c r="D92" s="6" t="s">
        <v>10</v>
      </c>
      <c r="E92" s="6" t="s">
        <v>11</v>
      </c>
      <c r="F92" s="6" t="s">
        <v>12</v>
      </c>
      <c r="G92" s="7" t="str">
        <f>"钱洁"</f>
        <v>钱洁</v>
      </c>
      <c r="H92" s="6"/>
    </row>
    <row r="93" ht="18" customHeight="1" spans="1:8">
      <c r="A93" s="6">
        <v>91</v>
      </c>
      <c r="B93" s="6" t="str">
        <f t="shared" si="8"/>
        <v>0108</v>
      </c>
      <c r="C93" s="7" t="s">
        <v>21</v>
      </c>
      <c r="D93" s="6" t="s">
        <v>10</v>
      </c>
      <c r="E93" s="6" t="s">
        <v>11</v>
      </c>
      <c r="F93" s="6" t="s">
        <v>12</v>
      </c>
      <c r="G93" s="7" t="str">
        <f>"洪怡然"</f>
        <v>洪怡然</v>
      </c>
      <c r="H93" s="6"/>
    </row>
    <row r="94" ht="18" customHeight="1" spans="1:8">
      <c r="A94" s="6">
        <v>92</v>
      </c>
      <c r="B94" s="6" t="str">
        <f t="shared" si="8"/>
        <v>0108</v>
      </c>
      <c r="C94" s="7" t="s">
        <v>21</v>
      </c>
      <c r="D94" s="6" t="s">
        <v>10</v>
      </c>
      <c r="E94" s="6" t="s">
        <v>11</v>
      </c>
      <c r="F94" s="6" t="s">
        <v>12</v>
      </c>
      <c r="G94" s="7" t="str">
        <f>"李慧"</f>
        <v>李慧</v>
      </c>
      <c r="H94" s="6"/>
    </row>
    <row r="95" ht="18" customHeight="1" spans="1:8">
      <c r="A95" s="6">
        <v>93</v>
      </c>
      <c r="B95" s="6" t="str">
        <f t="shared" si="8"/>
        <v>0108</v>
      </c>
      <c r="C95" s="7" t="s">
        <v>21</v>
      </c>
      <c r="D95" s="6" t="s">
        <v>10</v>
      </c>
      <c r="E95" s="6" t="s">
        <v>11</v>
      </c>
      <c r="F95" s="6" t="s">
        <v>12</v>
      </c>
      <c r="G95" s="7" t="str">
        <f>"张垚"</f>
        <v>张垚</v>
      </c>
      <c r="H95" s="6"/>
    </row>
    <row r="96" ht="18" customHeight="1" spans="1:8">
      <c r="A96" s="6">
        <v>94</v>
      </c>
      <c r="B96" s="6" t="str">
        <f t="shared" si="8"/>
        <v>0108</v>
      </c>
      <c r="C96" s="7" t="s">
        <v>21</v>
      </c>
      <c r="D96" s="6" t="s">
        <v>10</v>
      </c>
      <c r="E96" s="6" t="s">
        <v>11</v>
      </c>
      <c r="F96" s="6" t="s">
        <v>12</v>
      </c>
      <c r="G96" s="7" t="str">
        <f>"张明秀"</f>
        <v>张明秀</v>
      </c>
      <c r="H96" s="6"/>
    </row>
    <row r="97" ht="18" customHeight="1" spans="1:8">
      <c r="A97" s="6">
        <v>95</v>
      </c>
      <c r="B97" s="6" t="str">
        <f t="shared" si="8"/>
        <v>0108</v>
      </c>
      <c r="C97" s="7" t="s">
        <v>21</v>
      </c>
      <c r="D97" s="6" t="s">
        <v>10</v>
      </c>
      <c r="E97" s="6" t="s">
        <v>11</v>
      </c>
      <c r="F97" s="6" t="s">
        <v>12</v>
      </c>
      <c r="G97" s="7" t="str">
        <f>"陈欣珊"</f>
        <v>陈欣珊</v>
      </c>
      <c r="H97" s="6"/>
    </row>
    <row r="98" ht="18" customHeight="1" spans="1:8">
      <c r="A98" s="6">
        <v>96</v>
      </c>
      <c r="B98" s="6" t="str">
        <f t="shared" si="8"/>
        <v>0108</v>
      </c>
      <c r="C98" s="7" t="s">
        <v>21</v>
      </c>
      <c r="D98" s="6" t="s">
        <v>10</v>
      </c>
      <c r="E98" s="6" t="s">
        <v>11</v>
      </c>
      <c r="F98" s="6" t="s">
        <v>12</v>
      </c>
      <c r="G98" s="7" t="str">
        <f>"冯耀艺"</f>
        <v>冯耀艺</v>
      </c>
      <c r="H98" s="6"/>
    </row>
    <row r="99" ht="18" customHeight="1" spans="1:8">
      <c r="A99" s="6">
        <v>97</v>
      </c>
      <c r="B99" s="6" t="str">
        <f t="shared" si="8"/>
        <v>0108</v>
      </c>
      <c r="C99" s="7" t="s">
        <v>21</v>
      </c>
      <c r="D99" s="6" t="s">
        <v>10</v>
      </c>
      <c r="E99" s="6" t="s">
        <v>11</v>
      </c>
      <c r="F99" s="6" t="s">
        <v>12</v>
      </c>
      <c r="G99" s="7" t="str">
        <f>"王雅萌"</f>
        <v>王雅萌</v>
      </c>
      <c r="H99" s="6"/>
    </row>
    <row r="100" ht="18" customHeight="1" spans="1:8">
      <c r="A100" s="6">
        <v>98</v>
      </c>
      <c r="B100" s="6" t="str">
        <f t="shared" si="8"/>
        <v>0108</v>
      </c>
      <c r="C100" s="7" t="s">
        <v>21</v>
      </c>
      <c r="D100" s="6" t="s">
        <v>10</v>
      </c>
      <c r="E100" s="6" t="s">
        <v>11</v>
      </c>
      <c r="F100" s="6" t="s">
        <v>12</v>
      </c>
      <c r="G100" s="7" t="str">
        <f>"吴静宇"</f>
        <v>吴静宇</v>
      </c>
      <c r="H100" s="6"/>
    </row>
    <row r="101" ht="18" customHeight="1" spans="1:8">
      <c r="A101" s="6">
        <v>99</v>
      </c>
      <c r="B101" s="6" t="str">
        <f>"0111"</f>
        <v>0111</v>
      </c>
      <c r="C101" s="7" t="s">
        <v>23</v>
      </c>
      <c r="D101" s="6" t="s">
        <v>10</v>
      </c>
      <c r="E101" s="6" t="s">
        <v>11</v>
      </c>
      <c r="F101" s="6" t="s">
        <v>12</v>
      </c>
      <c r="G101" s="7" t="str">
        <f>"张馨桐"</f>
        <v>张馨桐</v>
      </c>
      <c r="H101" s="6"/>
    </row>
    <row r="102" ht="18" customHeight="1" spans="1:8">
      <c r="A102" s="6">
        <v>100</v>
      </c>
      <c r="B102" s="6" t="str">
        <f t="shared" ref="B102:B107" si="9">"0111"</f>
        <v>0111</v>
      </c>
      <c r="C102" s="7" t="s">
        <v>23</v>
      </c>
      <c r="D102" s="6" t="s">
        <v>10</v>
      </c>
      <c r="E102" s="6" t="s">
        <v>11</v>
      </c>
      <c r="F102" s="6" t="s">
        <v>12</v>
      </c>
      <c r="G102" s="7" t="str">
        <f>"舒德荣"</f>
        <v>舒德荣</v>
      </c>
      <c r="H102" s="6"/>
    </row>
    <row r="103" ht="18" customHeight="1" spans="1:8">
      <c r="A103" s="6">
        <v>101</v>
      </c>
      <c r="B103" s="6" t="str">
        <f t="shared" si="9"/>
        <v>0111</v>
      </c>
      <c r="C103" s="7" t="s">
        <v>23</v>
      </c>
      <c r="D103" s="6" t="s">
        <v>10</v>
      </c>
      <c r="E103" s="6" t="s">
        <v>11</v>
      </c>
      <c r="F103" s="6" t="s">
        <v>12</v>
      </c>
      <c r="G103" s="7" t="str">
        <f>"柯炎梅"</f>
        <v>柯炎梅</v>
      </c>
      <c r="H103" s="6"/>
    </row>
    <row r="104" ht="18" customHeight="1" spans="1:8">
      <c r="A104" s="6">
        <v>102</v>
      </c>
      <c r="B104" s="6" t="str">
        <f t="shared" si="9"/>
        <v>0111</v>
      </c>
      <c r="C104" s="7" t="s">
        <v>23</v>
      </c>
      <c r="D104" s="6" t="s">
        <v>10</v>
      </c>
      <c r="E104" s="6" t="s">
        <v>11</v>
      </c>
      <c r="F104" s="6" t="s">
        <v>12</v>
      </c>
      <c r="G104" s="7" t="str">
        <f>"唐洪敏"</f>
        <v>唐洪敏</v>
      </c>
      <c r="H104" s="6"/>
    </row>
    <row r="105" ht="18" customHeight="1" spans="1:8">
      <c r="A105" s="6">
        <v>103</v>
      </c>
      <c r="B105" s="6" t="str">
        <f t="shared" si="9"/>
        <v>0111</v>
      </c>
      <c r="C105" s="7" t="s">
        <v>23</v>
      </c>
      <c r="D105" s="6" t="s">
        <v>10</v>
      </c>
      <c r="E105" s="6" t="s">
        <v>11</v>
      </c>
      <c r="F105" s="6" t="s">
        <v>12</v>
      </c>
      <c r="G105" s="7" t="str">
        <f>"吴丽丽"</f>
        <v>吴丽丽</v>
      </c>
      <c r="H105" s="6"/>
    </row>
    <row r="106" ht="18" customHeight="1" spans="1:8">
      <c r="A106" s="6">
        <v>104</v>
      </c>
      <c r="B106" s="6" t="str">
        <f t="shared" si="9"/>
        <v>0111</v>
      </c>
      <c r="C106" s="7" t="s">
        <v>23</v>
      </c>
      <c r="D106" s="6" t="s">
        <v>10</v>
      </c>
      <c r="E106" s="6" t="s">
        <v>11</v>
      </c>
      <c r="F106" s="6" t="s">
        <v>12</v>
      </c>
      <c r="G106" s="7" t="str">
        <f>"宋泽琪"</f>
        <v>宋泽琪</v>
      </c>
      <c r="H106" s="6"/>
    </row>
    <row r="107" ht="18" customHeight="1" spans="1:8">
      <c r="A107" s="6">
        <v>105</v>
      </c>
      <c r="B107" s="6" t="str">
        <f t="shared" si="9"/>
        <v>0111</v>
      </c>
      <c r="C107" s="7" t="s">
        <v>23</v>
      </c>
      <c r="D107" s="6" t="s">
        <v>10</v>
      </c>
      <c r="E107" s="6" t="s">
        <v>11</v>
      </c>
      <c r="F107" s="6" t="s">
        <v>12</v>
      </c>
      <c r="G107" s="7" t="str">
        <f>"高淳"</f>
        <v>高淳</v>
      </c>
      <c r="H107" s="6"/>
    </row>
    <row r="108" ht="18" customHeight="1" spans="1:8">
      <c r="A108" s="6">
        <v>106</v>
      </c>
      <c r="B108" s="6" t="str">
        <f>"0112"</f>
        <v>0112</v>
      </c>
      <c r="C108" s="7" t="s">
        <v>24</v>
      </c>
      <c r="D108" s="6" t="s">
        <v>10</v>
      </c>
      <c r="E108" s="6" t="s">
        <v>11</v>
      </c>
      <c r="F108" s="6" t="s">
        <v>12</v>
      </c>
      <c r="G108" s="7" t="str">
        <f>"陈梦依"</f>
        <v>陈梦依</v>
      </c>
      <c r="H108" s="6"/>
    </row>
    <row r="109" ht="18" customHeight="1" spans="1:8">
      <c r="A109" s="6">
        <v>107</v>
      </c>
      <c r="B109" s="6" t="str">
        <f>"0113"</f>
        <v>0113</v>
      </c>
      <c r="C109" s="7" t="s">
        <v>25</v>
      </c>
      <c r="D109" s="6" t="s">
        <v>10</v>
      </c>
      <c r="E109" s="6" t="s">
        <v>11</v>
      </c>
      <c r="F109" s="6" t="s">
        <v>12</v>
      </c>
      <c r="G109" s="7" t="str">
        <f>"李璐"</f>
        <v>李璐</v>
      </c>
      <c r="H109" s="6"/>
    </row>
    <row r="110" ht="18" customHeight="1" spans="1:8">
      <c r="A110" s="6">
        <v>108</v>
      </c>
      <c r="B110" s="6" t="str">
        <f t="shared" ref="B110:B117" si="10">"0113"</f>
        <v>0113</v>
      </c>
      <c r="C110" s="7" t="s">
        <v>25</v>
      </c>
      <c r="D110" s="6" t="s">
        <v>10</v>
      </c>
      <c r="E110" s="6" t="s">
        <v>11</v>
      </c>
      <c r="F110" s="6" t="s">
        <v>12</v>
      </c>
      <c r="G110" s="7" t="str">
        <f>"王玮"</f>
        <v>王玮</v>
      </c>
      <c r="H110" s="6"/>
    </row>
    <row r="111" ht="18" customHeight="1" spans="1:8">
      <c r="A111" s="6">
        <v>109</v>
      </c>
      <c r="B111" s="6" t="str">
        <f t="shared" si="10"/>
        <v>0113</v>
      </c>
      <c r="C111" s="7" t="s">
        <v>25</v>
      </c>
      <c r="D111" s="6" t="s">
        <v>10</v>
      </c>
      <c r="E111" s="6" t="s">
        <v>11</v>
      </c>
      <c r="F111" s="6" t="s">
        <v>12</v>
      </c>
      <c r="G111" s="7" t="str">
        <f>"任洁琳"</f>
        <v>任洁琳</v>
      </c>
      <c r="H111" s="6"/>
    </row>
    <row r="112" ht="18" customHeight="1" spans="1:8">
      <c r="A112" s="6">
        <v>110</v>
      </c>
      <c r="B112" s="6" t="str">
        <f t="shared" si="10"/>
        <v>0113</v>
      </c>
      <c r="C112" s="7" t="s">
        <v>25</v>
      </c>
      <c r="D112" s="6" t="s">
        <v>10</v>
      </c>
      <c r="E112" s="6" t="s">
        <v>11</v>
      </c>
      <c r="F112" s="6" t="s">
        <v>12</v>
      </c>
      <c r="G112" s="7" t="str">
        <f>"张婷婷"</f>
        <v>张婷婷</v>
      </c>
      <c r="H112" s="6"/>
    </row>
    <row r="113" ht="18" customHeight="1" spans="1:8">
      <c r="A113" s="6">
        <v>111</v>
      </c>
      <c r="B113" s="6" t="str">
        <f t="shared" si="10"/>
        <v>0113</v>
      </c>
      <c r="C113" s="7" t="s">
        <v>25</v>
      </c>
      <c r="D113" s="6" t="s">
        <v>10</v>
      </c>
      <c r="E113" s="6" t="s">
        <v>11</v>
      </c>
      <c r="F113" s="6" t="s">
        <v>12</v>
      </c>
      <c r="G113" s="7" t="str">
        <f>"陈名越"</f>
        <v>陈名越</v>
      </c>
      <c r="H113" s="6"/>
    </row>
    <row r="114" ht="18" customHeight="1" spans="1:8">
      <c r="A114" s="6">
        <v>112</v>
      </c>
      <c r="B114" s="6" t="str">
        <f t="shared" si="10"/>
        <v>0113</v>
      </c>
      <c r="C114" s="7" t="s">
        <v>25</v>
      </c>
      <c r="D114" s="6" t="s">
        <v>10</v>
      </c>
      <c r="E114" s="6" t="s">
        <v>11</v>
      </c>
      <c r="F114" s="6" t="s">
        <v>12</v>
      </c>
      <c r="G114" s="7" t="str">
        <f>"曾丽丽"</f>
        <v>曾丽丽</v>
      </c>
      <c r="H114" s="6"/>
    </row>
    <row r="115" ht="18" customHeight="1" spans="1:8">
      <c r="A115" s="6">
        <v>113</v>
      </c>
      <c r="B115" s="6" t="str">
        <f t="shared" si="10"/>
        <v>0113</v>
      </c>
      <c r="C115" s="7" t="s">
        <v>25</v>
      </c>
      <c r="D115" s="6" t="s">
        <v>10</v>
      </c>
      <c r="E115" s="6" t="s">
        <v>11</v>
      </c>
      <c r="F115" s="6" t="s">
        <v>12</v>
      </c>
      <c r="G115" s="7" t="str">
        <f>"徐姣"</f>
        <v>徐姣</v>
      </c>
      <c r="H115" s="6"/>
    </row>
    <row r="116" ht="18" customHeight="1" spans="1:8">
      <c r="A116" s="6">
        <v>114</v>
      </c>
      <c r="B116" s="6" t="str">
        <f t="shared" si="10"/>
        <v>0113</v>
      </c>
      <c r="C116" s="7" t="s">
        <v>25</v>
      </c>
      <c r="D116" s="6" t="s">
        <v>10</v>
      </c>
      <c r="E116" s="6" t="s">
        <v>11</v>
      </c>
      <c r="F116" s="6" t="s">
        <v>12</v>
      </c>
      <c r="G116" s="7" t="str">
        <f>"韦强壮"</f>
        <v>韦强壮</v>
      </c>
      <c r="H116" s="6"/>
    </row>
    <row r="117" ht="18" customHeight="1" spans="1:8">
      <c r="A117" s="6">
        <v>115</v>
      </c>
      <c r="B117" s="6" t="str">
        <f t="shared" si="10"/>
        <v>0113</v>
      </c>
      <c r="C117" s="7" t="s">
        <v>25</v>
      </c>
      <c r="D117" s="6" t="s">
        <v>10</v>
      </c>
      <c r="E117" s="6" t="s">
        <v>11</v>
      </c>
      <c r="F117" s="6" t="s">
        <v>12</v>
      </c>
      <c r="G117" s="7" t="str">
        <f>"王天舒"</f>
        <v>王天舒</v>
      </c>
      <c r="H117" s="6"/>
    </row>
    <row r="118" ht="18" customHeight="1" spans="1:8">
      <c r="A118" s="6">
        <v>116</v>
      </c>
      <c r="B118" s="6" t="str">
        <f>"0114"</f>
        <v>0114</v>
      </c>
      <c r="C118" s="7" t="s">
        <v>26</v>
      </c>
      <c r="D118" s="6" t="s">
        <v>10</v>
      </c>
      <c r="E118" s="6" t="s">
        <v>11</v>
      </c>
      <c r="F118" s="6" t="s">
        <v>12</v>
      </c>
      <c r="G118" s="7" t="str">
        <f>"荣立洋"</f>
        <v>荣立洋</v>
      </c>
      <c r="H118" s="6"/>
    </row>
    <row r="119" ht="18" customHeight="1" spans="1:8">
      <c r="A119" s="6">
        <v>117</v>
      </c>
      <c r="B119" s="6" t="str">
        <f t="shared" ref="B119:B125" si="11">"0114"</f>
        <v>0114</v>
      </c>
      <c r="C119" s="7" t="s">
        <v>26</v>
      </c>
      <c r="D119" s="6" t="s">
        <v>10</v>
      </c>
      <c r="E119" s="6" t="s">
        <v>11</v>
      </c>
      <c r="F119" s="6" t="s">
        <v>12</v>
      </c>
      <c r="G119" s="7" t="str">
        <f>"符月梅"</f>
        <v>符月梅</v>
      </c>
      <c r="H119" s="6"/>
    </row>
    <row r="120" ht="18" customHeight="1" spans="1:8">
      <c r="A120" s="6">
        <v>118</v>
      </c>
      <c r="B120" s="6" t="str">
        <f t="shared" si="11"/>
        <v>0114</v>
      </c>
      <c r="C120" s="7" t="s">
        <v>26</v>
      </c>
      <c r="D120" s="6" t="s">
        <v>10</v>
      </c>
      <c r="E120" s="6" t="s">
        <v>11</v>
      </c>
      <c r="F120" s="6" t="s">
        <v>12</v>
      </c>
      <c r="G120" s="7" t="str">
        <f>"郑忠旺"</f>
        <v>郑忠旺</v>
      </c>
      <c r="H120" s="6"/>
    </row>
    <row r="121" ht="18" customHeight="1" spans="1:8">
      <c r="A121" s="6">
        <v>119</v>
      </c>
      <c r="B121" s="6" t="str">
        <f t="shared" si="11"/>
        <v>0114</v>
      </c>
      <c r="C121" s="7" t="s">
        <v>26</v>
      </c>
      <c r="D121" s="6" t="s">
        <v>10</v>
      </c>
      <c r="E121" s="6" t="s">
        <v>11</v>
      </c>
      <c r="F121" s="6" t="s">
        <v>12</v>
      </c>
      <c r="G121" s="7" t="str">
        <f>"武东燕"</f>
        <v>武东燕</v>
      </c>
      <c r="H121" s="6"/>
    </row>
    <row r="122" ht="18" customHeight="1" spans="1:8">
      <c r="A122" s="6">
        <v>120</v>
      </c>
      <c r="B122" s="6" t="str">
        <f t="shared" si="11"/>
        <v>0114</v>
      </c>
      <c r="C122" s="7" t="s">
        <v>26</v>
      </c>
      <c r="D122" s="6" t="s">
        <v>10</v>
      </c>
      <c r="E122" s="6" t="s">
        <v>11</v>
      </c>
      <c r="F122" s="6" t="s">
        <v>12</v>
      </c>
      <c r="G122" s="7" t="str">
        <f>"王佳音"</f>
        <v>王佳音</v>
      </c>
      <c r="H122" s="6"/>
    </row>
    <row r="123" ht="18" customHeight="1" spans="1:8">
      <c r="A123" s="6">
        <v>121</v>
      </c>
      <c r="B123" s="6" t="str">
        <f t="shared" si="11"/>
        <v>0114</v>
      </c>
      <c r="C123" s="7" t="s">
        <v>26</v>
      </c>
      <c r="D123" s="6" t="s">
        <v>10</v>
      </c>
      <c r="E123" s="6" t="s">
        <v>11</v>
      </c>
      <c r="F123" s="6" t="s">
        <v>12</v>
      </c>
      <c r="G123" s="7" t="str">
        <f>"尧光学"</f>
        <v>尧光学</v>
      </c>
      <c r="H123" s="6"/>
    </row>
    <row r="124" ht="18" customHeight="1" spans="1:8">
      <c r="A124" s="6">
        <v>122</v>
      </c>
      <c r="B124" s="6" t="str">
        <f t="shared" si="11"/>
        <v>0114</v>
      </c>
      <c r="C124" s="7" t="s">
        <v>26</v>
      </c>
      <c r="D124" s="6" t="s">
        <v>10</v>
      </c>
      <c r="E124" s="6" t="s">
        <v>11</v>
      </c>
      <c r="F124" s="6" t="s">
        <v>12</v>
      </c>
      <c r="G124" s="7" t="str">
        <f>"张满丽"</f>
        <v>张满丽</v>
      </c>
      <c r="H124" s="6"/>
    </row>
    <row r="125" ht="18" customHeight="1" spans="1:8">
      <c r="A125" s="6">
        <v>123</v>
      </c>
      <c r="B125" s="6" t="str">
        <f t="shared" si="11"/>
        <v>0114</v>
      </c>
      <c r="C125" s="7" t="s">
        <v>26</v>
      </c>
      <c r="D125" s="6" t="s">
        <v>10</v>
      </c>
      <c r="E125" s="6" t="s">
        <v>11</v>
      </c>
      <c r="F125" s="6" t="s">
        <v>12</v>
      </c>
      <c r="G125" s="7" t="str">
        <f>"牛蔚"</f>
        <v>牛蔚</v>
      </c>
      <c r="H125" s="6"/>
    </row>
    <row r="126" ht="18" customHeight="1" spans="1:8">
      <c r="A126" s="6">
        <v>124</v>
      </c>
      <c r="B126" s="6" t="str">
        <f>"0115"</f>
        <v>0115</v>
      </c>
      <c r="C126" s="7" t="s">
        <v>27</v>
      </c>
      <c r="D126" s="6" t="s">
        <v>10</v>
      </c>
      <c r="E126" s="6" t="s">
        <v>11</v>
      </c>
      <c r="F126" s="6" t="s">
        <v>12</v>
      </c>
      <c r="G126" s="7" t="str">
        <f>"李秭"</f>
        <v>李秭</v>
      </c>
      <c r="H126" s="6"/>
    </row>
    <row r="127" ht="18" customHeight="1" spans="1:8">
      <c r="A127" s="6">
        <v>125</v>
      </c>
      <c r="B127" s="6" t="str">
        <f t="shared" ref="B127:B136" si="12">"0115"</f>
        <v>0115</v>
      </c>
      <c r="C127" s="7" t="s">
        <v>27</v>
      </c>
      <c r="D127" s="6" t="s">
        <v>10</v>
      </c>
      <c r="E127" s="6" t="s">
        <v>11</v>
      </c>
      <c r="F127" s="6" t="s">
        <v>12</v>
      </c>
      <c r="G127" s="7" t="str">
        <f>"宋竺蹊"</f>
        <v>宋竺蹊</v>
      </c>
      <c r="H127" s="6"/>
    </row>
    <row r="128" ht="18" customHeight="1" spans="1:8">
      <c r="A128" s="6">
        <v>126</v>
      </c>
      <c r="B128" s="6" t="str">
        <f t="shared" si="12"/>
        <v>0115</v>
      </c>
      <c r="C128" s="7" t="s">
        <v>27</v>
      </c>
      <c r="D128" s="6" t="s">
        <v>10</v>
      </c>
      <c r="E128" s="6" t="s">
        <v>11</v>
      </c>
      <c r="F128" s="6" t="s">
        <v>12</v>
      </c>
      <c r="G128" s="7" t="str">
        <f>"张奥晨"</f>
        <v>张奥晨</v>
      </c>
      <c r="H128" s="6"/>
    </row>
    <row r="129" ht="18" customHeight="1" spans="1:8">
      <c r="A129" s="6">
        <v>127</v>
      </c>
      <c r="B129" s="6" t="str">
        <f t="shared" si="12"/>
        <v>0115</v>
      </c>
      <c r="C129" s="7" t="s">
        <v>27</v>
      </c>
      <c r="D129" s="6" t="s">
        <v>10</v>
      </c>
      <c r="E129" s="6" t="s">
        <v>11</v>
      </c>
      <c r="F129" s="6" t="s">
        <v>12</v>
      </c>
      <c r="G129" s="7" t="str">
        <f>"马浩田"</f>
        <v>马浩田</v>
      </c>
      <c r="H129" s="6"/>
    </row>
    <row r="130" ht="18" customHeight="1" spans="1:8">
      <c r="A130" s="6">
        <v>128</v>
      </c>
      <c r="B130" s="6" t="str">
        <f t="shared" si="12"/>
        <v>0115</v>
      </c>
      <c r="C130" s="7" t="s">
        <v>27</v>
      </c>
      <c r="D130" s="6" t="s">
        <v>10</v>
      </c>
      <c r="E130" s="6" t="s">
        <v>11</v>
      </c>
      <c r="F130" s="6" t="s">
        <v>12</v>
      </c>
      <c r="G130" s="7" t="str">
        <f>"孙沫"</f>
        <v>孙沫</v>
      </c>
      <c r="H130" s="6"/>
    </row>
    <row r="131" ht="18" customHeight="1" spans="1:8">
      <c r="A131" s="6">
        <v>129</v>
      </c>
      <c r="B131" s="6" t="str">
        <f t="shared" si="12"/>
        <v>0115</v>
      </c>
      <c r="C131" s="7" t="s">
        <v>27</v>
      </c>
      <c r="D131" s="6" t="s">
        <v>10</v>
      </c>
      <c r="E131" s="6" t="s">
        <v>11</v>
      </c>
      <c r="F131" s="6" t="s">
        <v>12</v>
      </c>
      <c r="G131" s="7" t="str">
        <f>"张小鹏"</f>
        <v>张小鹏</v>
      </c>
      <c r="H131" s="6"/>
    </row>
    <row r="132" ht="18" customHeight="1" spans="1:8">
      <c r="A132" s="6">
        <v>130</v>
      </c>
      <c r="B132" s="6" t="str">
        <f t="shared" si="12"/>
        <v>0115</v>
      </c>
      <c r="C132" s="7" t="s">
        <v>27</v>
      </c>
      <c r="D132" s="6" t="s">
        <v>10</v>
      </c>
      <c r="E132" s="6" t="s">
        <v>11</v>
      </c>
      <c r="F132" s="6" t="s">
        <v>12</v>
      </c>
      <c r="G132" s="7" t="str">
        <f>"王欢"</f>
        <v>王欢</v>
      </c>
      <c r="H132" s="6"/>
    </row>
    <row r="133" ht="18" customHeight="1" spans="1:8">
      <c r="A133" s="6">
        <v>131</v>
      </c>
      <c r="B133" s="6" t="str">
        <f t="shared" si="12"/>
        <v>0115</v>
      </c>
      <c r="C133" s="7" t="s">
        <v>27</v>
      </c>
      <c r="D133" s="6" t="s">
        <v>10</v>
      </c>
      <c r="E133" s="6" t="s">
        <v>11</v>
      </c>
      <c r="F133" s="6" t="s">
        <v>12</v>
      </c>
      <c r="G133" s="7" t="str">
        <f>"陈宇阳"</f>
        <v>陈宇阳</v>
      </c>
      <c r="H133" s="6"/>
    </row>
    <row r="134" ht="18" customHeight="1" spans="1:8">
      <c r="A134" s="6">
        <v>132</v>
      </c>
      <c r="B134" s="6" t="str">
        <f t="shared" si="12"/>
        <v>0115</v>
      </c>
      <c r="C134" s="7" t="s">
        <v>27</v>
      </c>
      <c r="D134" s="6" t="s">
        <v>10</v>
      </c>
      <c r="E134" s="6" t="s">
        <v>11</v>
      </c>
      <c r="F134" s="6" t="s">
        <v>12</v>
      </c>
      <c r="G134" s="7" t="str">
        <f>"蔡奇"</f>
        <v>蔡奇</v>
      </c>
      <c r="H134" s="6"/>
    </row>
    <row r="135" ht="18" customHeight="1" spans="1:8">
      <c r="A135" s="6">
        <v>133</v>
      </c>
      <c r="B135" s="6" t="str">
        <f t="shared" si="12"/>
        <v>0115</v>
      </c>
      <c r="C135" s="7" t="s">
        <v>27</v>
      </c>
      <c r="D135" s="6" t="s">
        <v>10</v>
      </c>
      <c r="E135" s="6" t="s">
        <v>11</v>
      </c>
      <c r="F135" s="6" t="s">
        <v>12</v>
      </c>
      <c r="G135" s="7" t="str">
        <f>"庞子琦"</f>
        <v>庞子琦</v>
      </c>
      <c r="H135" s="6"/>
    </row>
    <row r="136" ht="18" customHeight="1" spans="1:8">
      <c r="A136" s="6">
        <v>134</v>
      </c>
      <c r="B136" s="6" t="str">
        <f t="shared" si="12"/>
        <v>0115</v>
      </c>
      <c r="C136" s="7" t="s">
        <v>27</v>
      </c>
      <c r="D136" s="6" t="s">
        <v>10</v>
      </c>
      <c r="E136" s="6" t="s">
        <v>11</v>
      </c>
      <c r="F136" s="6" t="s">
        <v>12</v>
      </c>
      <c r="G136" s="7" t="str">
        <f>"费雪"</f>
        <v>费雪</v>
      </c>
      <c r="H136" s="6"/>
    </row>
    <row r="137" ht="18" customHeight="1" spans="1:8">
      <c r="A137" s="6">
        <v>135</v>
      </c>
      <c r="B137" s="6" t="str">
        <f t="shared" ref="B137:B146" si="13">"0115"</f>
        <v>0115</v>
      </c>
      <c r="C137" s="7" t="s">
        <v>27</v>
      </c>
      <c r="D137" s="6" t="s">
        <v>10</v>
      </c>
      <c r="E137" s="6" t="s">
        <v>11</v>
      </c>
      <c r="F137" s="6" t="s">
        <v>12</v>
      </c>
      <c r="G137" s="7" t="str">
        <f>"陈星伊"</f>
        <v>陈星伊</v>
      </c>
      <c r="H137" s="6"/>
    </row>
    <row r="138" ht="18" customHeight="1" spans="1:8">
      <c r="A138" s="6">
        <v>136</v>
      </c>
      <c r="B138" s="6" t="str">
        <f t="shared" si="13"/>
        <v>0115</v>
      </c>
      <c r="C138" s="7" t="s">
        <v>27</v>
      </c>
      <c r="D138" s="6" t="s">
        <v>10</v>
      </c>
      <c r="E138" s="6" t="s">
        <v>11</v>
      </c>
      <c r="F138" s="6" t="s">
        <v>12</v>
      </c>
      <c r="G138" s="7" t="str">
        <f>"张佳琪"</f>
        <v>张佳琪</v>
      </c>
      <c r="H138" s="6"/>
    </row>
    <row r="139" ht="18" customHeight="1" spans="1:8">
      <c r="A139" s="6">
        <v>137</v>
      </c>
      <c r="B139" s="6" t="str">
        <f t="shared" si="13"/>
        <v>0115</v>
      </c>
      <c r="C139" s="7" t="s">
        <v>27</v>
      </c>
      <c r="D139" s="6" t="s">
        <v>10</v>
      </c>
      <c r="E139" s="6" t="s">
        <v>11</v>
      </c>
      <c r="F139" s="6" t="s">
        <v>12</v>
      </c>
      <c r="G139" s="7" t="str">
        <f>"耿锋"</f>
        <v>耿锋</v>
      </c>
      <c r="H139" s="6"/>
    </row>
    <row r="140" ht="18" customHeight="1" spans="1:8">
      <c r="A140" s="6">
        <v>138</v>
      </c>
      <c r="B140" s="6" t="str">
        <f t="shared" si="13"/>
        <v>0115</v>
      </c>
      <c r="C140" s="7" t="s">
        <v>27</v>
      </c>
      <c r="D140" s="6" t="s">
        <v>10</v>
      </c>
      <c r="E140" s="6" t="s">
        <v>11</v>
      </c>
      <c r="F140" s="6" t="s">
        <v>12</v>
      </c>
      <c r="G140" s="7" t="str">
        <f>"袁昊"</f>
        <v>袁昊</v>
      </c>
      <c r="H140" s="6"/>
    </row>
    <row r="141" ht="18" customHeight="1" spans="1:8">
      <c r="A141" s="6">
        <v>139</v>
      </c>
      <c r="B141" s="6" t="str">
        <f t="shared" si="13"/>
        <v>0115</v>
      </c>
      <c r="C141" s="7" t="s">
        <v>27</v>
      </c>
      <c r="D141" s="6" t="s">
        <v>10</v>
      </c>
      <c r="E141" s="6" t="s">
        <v>11</v>
      </c>
      <c r="F141" s="6" t="s">
        <v>12</v>
      </c>
      <c r="G141" s="7" t="str">
        <f>"王贝贝"</f>
        <v>王贝贝</v>
      </c>
      <c r="H141" s="6"/>
    </row>
    <row r="142" ht="18" customHeight="1" spans="1:8">
      <c r="A142" s="6">
        <v>140</v>
      </c>
      <c r="B142" s="6" t="str">
        <f t="shared" si="13"/>
        <v>0115</v>
      </c>
      <c r="C142" s="7" t="s">
        <v>27</v>
      </c>
      <c r="D142" s="6" t="s">
        <v>10</v>
      </c>
      <c r="E142" s="6" t="s">
        <v>11</v>
      </c>
      <c r="F142" s="6" t="s">
        <v>12</v>
      </c>
      <c r="G142" s="7" t="str">
        <f>"胡蝶"</f>
        <v>胡蝶</v>
      </c>
      <c r="H142" s="6"/>
    </row>
    <row r="143" ht="18" customHeight="1" spans="1:8">
      <c r="A143" s="6">
        <v>141</v>
      </c>
      <c r="B143" s="6" t="str">
        <f t="shared" si="13"/>
        <v>0115</v>
      </c>
      <c r="C143" s="7" t="s">
        <v>27</v>
      </c>
      <c r="D143" s="6" t="s">
        <v>10</v>
      </c>
      <c r="E143" s="6" t="s">
        <v>11</v>
      </c>
      <c r="F143" s="6" t="s">
        <v>12</v>
      </c>
      <c r="G143" s="7" t="str">
        <f>"陶立志"</f>
        <v>陶立志</v>
      </c>
      <c r="H143" s="6"/>
    </row>
    <row r="144" ht="18" customHeight="1" spans="1:8">
      <c r="A144" s="6">
        <v>142</v>
      </c>
      <c r="B144" s="6" t="str">
        <f t="shared" si="13"/>
        <v>0115</v>
      </c>
      <c r="C144" s="7" t="s">
        <v>27</v>
      </c>
      <c r="D144" s="6" t="s">
        <v>10</v>
      </c>
      <c r="E144" s="6" t="s">
        <v>11</v>
      </c>
      <c r="F144" s="6" t="s">
        <v>12</v>
      </c>
      <c r="G144" s="7" t="str">
        <f>"张梦雪"</f>
        <v>张梦雪</v>
      </c>
      <c r="H144" s="6"/>
    </row>
    <row r="145" ht="18" customHeight="1" spans="1:8">
      <c r="A145" s="6">
        <v>143</v>
      </c>
      <c r="B145" s="6" t="str">
        <f t="shared" si="13"/>
        <v>0115</v>
      </c>
      <c r="C145" s="7" t="s">
        <v>27</v>
      </c>
      <c r="D145" s="6" t="s">
        <v>10</v>
      </c>
      <c r="E145" s="6" t="s">
        <v>11</v>
      </c>
      <c r="F145" s="6" t="s">
        <v>12</v>
      </c>
      <c r="G145" s="7" t="str">
        <f>"曾秋智"</f>
        <v>曾秋智</v>
      </c>
      <c r="H145" s="6"/>
    </row>
    <row r="146" ht="18" customHeight="1" spans="1:8">
      <c r="A146" s="6">
        <v>144</v>
      </c>
      <c r="B146" s="6" t="str">
        <f t="shared" si="13"/>
        <v>0115</v>
      </c>
      <c r="C146" s="7" t="s">
        <v>27</v>
      </c>
      <c r="D146" s="6" t="s">
        <v>10</v>
      </c>
      <c r="E146" s="6" t="s">
        <v>11</v>
      </c>
      <c r="F146" s="6" t="s">
        <v>12</v>
      </c>
      <c r="G146" s="7" t="str">
        <f>"邓雨容"</f>
        <v>邓雨容</v>
      </c>
      <c r="H146" s="6"/>
    </row>
    <row r="147" ht="18" customHeight="1" spans="1:8">
      <c r="A147" s="6">
        <v>145</v>
      </c>
      <c r="B147" s="6" t="str">
        <f t="shared" ref="B147:B156" si="14">"0115"</f>
        <v>0115</v>
      </c>
      <c r="C147" s="7" t="s">
        <v>27</v>
      </c>
      <c r="D147" s="6" t="s">
        <v>10</v>
      </c>
      <c r="E147" s="6" t="s">
        <v>11</v>
      </c>
      <c r="F147" s="6" t="s">
        <v>12</v>
      </c>
      <c r="G147" s="7" t="str">
        <f>"孙思程"</f>
        <v>孙思程</v>
      </c>
      <c r="H147" s="6"/>
    </row>
    <row r="148" ht="18" customHeight="1" spans="1:8">
      <c r="A148" s="6">
        <v>146</v>
      </c>
      <c r="B148" s="6" t="str">
        <f t="shared" si="14"/>
        <v>0115</v>
      </c>
      <c r="C148" s="7" t="s">
        <v>27</v>
      </c>
      <c r="D148" s="6" t="s">
        <v>10</v>
      </c>
      <c r="E148" s="6" t="s">
        <v>11</v>
      </c>
      <c r="F148" s="6" t="s">
        <v>12</v>
      </c>
      <c r="G148" s="7" t="str">
        <f>"徐艺涵"</f>
        <v>徐艺涵</v>
      </c>
      <c r="H148" s="6"/>
    </row>
    <row r="149" ht="18" customHeight="1" spans="1:8">
      <c r="A149" s="6">
        <v>147</v>
      </c>
      <c r="B149" s="6" t="str">
        <f t="shared" si="14"/>
        <v>0115</v>
      </c>
      <c r="C149" s="7" t="s">
        <v>27</v>
      </c>
      <c r="D149" s="6" t="s">
        <v>10</v>
      </c>
      <c r="E149" s="6" t="s">
        <v>11</v>
      </c>
      <c r="F149" s="6" t="s">
        <v>12</v>
      </c>
      <c r="G149" s="7" t="str">
        <f>"何晓光"</f>
        <v>何晓光</v>
      </c>
      <c r="H149" s="6"/>
    </row>
    <row r="150" ht="18" customHeight="1" spans="1:8">
      <c r="A150" s="6">
        <v>148</v>
      </c>
      <c r="B150" s="6" t="str">
        <f t="shared" si="14"/>
        <v>0115</v>
      </c>
      <c r="C150" s="7" t="s">
        <v>27</v>
      </c>
      <c r="D150" s="6" t="s">
        <v>10</v>
      </c>
      <c r="E150" s="6" t="s">
        <v>11</v>
      </c>
      <c r="F150" s="6" t="s">
        <v>12</v>
      </c>
      <c r="G150" s="7" t="str">
        <f>"王强"</f>
        <v>王强</v>
      </c>
      <c r="H150" s="6"/>
    </row>
    <row r="151" ht="18" customHeight="1" spans="1:8">
      <c r="A151" s="6">
        <v>149</v>
      </c>
      <c r="B151" s="6" t="str">
        <f t="shared" si="14"/>
        <v>0115</v>
      </c>
      <c r="C151" s="7" t="s">
        <v>27</v>
      </c>
      <c r="D151" s="6" t="s">
        <v>10</v>
      </c>
      <c r="E151" s="6" t="s">
        <v>11</v>
      </c>
      <c r="F151" s="6" t="s">
        <v>12</v>
      </c>
      <c r="G151" s="7" t="str">
        <f>"龙聃"</f>
        <v>龙聃</v>
      </c>
      <c r="H151" s="6"/>
    </row>
    <row r="152" ht="18" customHeight="1" spans="1:8">
      <c r="A152" s="6">
        <v>150</v>
      </c>
      <c r="B152" s="6" t="str">
        <f t="shared" si="14"/>
        <v>0115</v>
      </c>
      <c r="C152" s="7" t="s">
        <v>27</v>
      </c>
      <c r="D152" s="6" t="s">
        <v>10</v>
      </c>
      <c r="E152" s="6" t="s">
        <v>11</v>
      </c>
      <c r="F152" s="6" t="s">
        <v>12</v>
      </c>
      <c r="G152" s="7" t="str">
        <f>"韩文"</f>
        <v>韩文</v>
      </c>
      <c r="H152" s="6"/>
    </row>
    <row r="153" ht="18" customHeight="1" spans="1:8">
      <c r="A153" s="6">
        <v>151</v>
      </c>
      <c r="B153" s="6" t="str">
        <f t="shared" si="14"/>
        <v>0115</v>
      </c>
      <c r="C153" s="7" t="s">
        <v>27</v>
      </c>
      <c r="D153" s="6" t="s">
        <v>10</v>
      </c>
      <c r="E153" s="6" t="s">
        <v>11</v>
      </c>
      <c r="F153" s="6" t="s">
        <v>12</v>
      </c>
      <c r="G153" s="7" t="str">
        <f>"陈珊珊"</f>
        <v>陈珊珊</v>
      </c>
      <c r="H153" s="6"/>
    </row>
    <row r="154" ht="18" customHeight="1" spans="1:8">
      <c r="A154" s="6">
        <v>152</v>
      </c>
      <c r="B154" s="6" t="str">
        <f t="shared" si="14"/>
        <v>0115</v>
      </c>
      <c r="C154" s="7" t="s">
        <v>27</v>
      </c>
      <c r="D154" s="6" t="s">
        <v>10</v>
      </c>
      <c r="E154" s="6" t="s">
        <v>11</v>
      </c>
      <c r="F154" s="6" t="s">
        <v>12</v>
      </c>
      <c r="G154" s="7" t="str">
        <f>"董芃杉"</f>
        <v>董芃杉</v>
      </c>
      <c r="H154" s="6"/>
    </row>
    <row r="155" ht="18" customHeight="1" spans="1:8">
      <c r="A155" s="6">
        <v>153</v>
      </c>
      <c r="B155" s="6" t="str">
        <f t="shared" si="14"/>
        <v>0115</v>
      </c>
      <c r="C155" s="7" t="s">
        <v>27</v>
      </c>
      <c r="D155" s="6" t="s">
        <v>10</v>
      </c>
      <c r="E155" s="6" t="s">
        <v>11</v>
      </c>
      <c r="F155" s="6" t="s">
        <v>12</v>
      </c>
      <c r="G155" s="7" t="str">
        <f>"王亚"</f>
        <v>王亚</v>
      </c>
      <c r="H155" s="6"/>
    </row>
    <row r="156" ht="18" customHeight="1" spans="1:8">
      <c r="A156" s="6">
        <v>154</v>
      </c>
      <c r="B156" s="6" t="str">
        <f t="shared" si="14"/>
        <v>0115</v>
      </c>
      <c r="C156" s="7" t="s">
        <v>27</v>
      </c>
      <c r="D156" s="6" t="s">
        <v>10</v>
      </c>
      <c r="E156" s="6" t="s">
        <v>11</v>
      </c>
      <c r="F156" s="6" t="s">
        <v>12</v>
      </c>
      <c r="G156" s="7" t="str">
        <f>"赵子健"</f>
        <v>赵子健</v>
      </c>
      <c r="H156" s="6"/>
    </row>
    <row r="157" ht="18" customHeight="1" spans="1:8">
      <c r="A157" s="6">
        <v>155</v>
      </c>
      <c r="B157" s="6" t="str">
        <f t="shared" ref="B157:B166" si="15">"0115"</f>
        <v>0115</v>
      </c>
      <c r="C157" s="7" t="s">
        <v>27</v>
      </c>
      <c r="D157" s="6" t="s">
        <v>10</v>
      </c>
      <c r="E157" s="6" t="s">
        <v>11</v>
      </c>
      <c r="F157" s="6" t="s">
        <v>12</v>
      </c>
      <c r="G157" s="7" t="str">
        <f>"杜欣"</f>
        <v>杜欣</v>
      </c>
      <c r="H157" s="6"/>
    </row>
    <row r="158" ht="18" customHeight="1" spans="1:8">
      <c r="A158" s="6">
        <v>156</v>
      </c>
      <c r="B158" s="6" t="str">
        <f t="shared" si="15"/>
        <v>0115</v>
      </c>
      <c r="C158" s="7" t="s">
        <v>27</v>
      </c>
      <c r="D158" s="6" t="s">
        <v>10</v>
      </c>
      <c r="E158" s="6" t="s">
        <v>11</v>
      </c>
      <c r="F158" s="6" t="s">
        <v>12</v>
      </c>
      <c r="G158" s="7" t="str">
        <f>"韩欣颖"</f>
        <v>韩欣颖</v>
      </c>
      <c r="H158" s="6"/>
    </row>
    <row r="159" ht="18" customHeight="1" spans="1:8">
      <c r="A159" s="6">
        <v>157</v>
      </c>
      <c r="B159" s="6" t="str">
        <f t="shared" si="15"/>
        <v>0115</v>
      </c>
      <c r="C159" s="7" t="s">
        <v>27</v>
      </c>
      <c r="D159" s="6" t="s">
        <v>10</v>
      </c>
      <c r="E159" s="6" t="s">
        <v>11</v>
      </c>
      <c r="F159" s="6" t="s">
        <v>12</v>
      </c>
      <c r="G159" s="7" t="str">
        <f>"邢树婷"</f>
        <v>邢树婷</v>
      </c>
      <c r="H159" s="6"/>
    </row>
    <row r="160" ht="18" customHeight="1" spans="1:8">
      <c r="A160" s="6">
        <v>158</v>
      </c>
      <c r="B160" s="6" t="str">
        <f t="shared" si="15"/>
        <v>0115</v>
      </c>
      <c r="C160" s="7" t="s">
        <v>27</v>
      </c>
      <c r="D160" s="6" t="s">
        <v>10</v>
      </c>
      <c r="E160" s="6" t="s">
        <v>11</v>
      </c>
      <c r="F160" s="6" t="s">
        <v>12</v>
      </c>
      <c r="G160" s="7" t="str">
        <f>"曾松"</f>
        <v>曾松</v>
      </c>
      <c r="H160" s="6"/>
    </row>
    <row r="161" ht="18" customHeight="1" spans="1:8">
      <c r="A161" s="6">
        <v>159</v>
      </c>
      <c r="B161" s="6" t="str">
        <f t="shared" si="15"/>
        <v>0115</v>
      </c>
      <c r="C161" s="7" t="s">
        <v>27</v>
      </c>
      <c r="D161" s="6" t="s">
        <v>10</v>
      </c>
      <c r="E161" s="6" t="s">
        <v>11</v>
      </c>
      <c r="F161" s="6" t="s">
        <v>12</v>
      </c>
      <c r="G161" s="7" t="str">
        <f>"雷秋琪"</f>
        <v>雷秋琪</v>
      </c>
      <c r="H161" s="6"/>
    </row>
    <row r="162" ht="18" customHeight="1" spans="1:8">
      <c r="A162" s="6">
        <v>160</v>
      </c>
      <c r="B162" s="6" t="str">
        <f t="shared" si="15"/>
        <v>0115</v>
      </c>
      <c r="C162" s="7" t="s">
        <v>27</v>
      </c>
      <c r="D162" s="6" t="s">
        <v>10</v>
      </c>
      <c r="E162" s="6" t="s">
        <v>11</v>
      </c>
      <c r="F162" s="6" t="s">
        <v>12</v>
      </c>
      <c r="G162" s="7" t="str">
        <f>"王团子"</f>
        <v>王团子</v>
      </c>
      <c r="H162" s="6"/>
    </row>
    <row r="163" ht="18" customHeight="1" spans="1:8">
      <c r="A163" s="6">
        <v>161</v>
      </c>
      <c r="B163" s="6" t="str">
        <f t="shared" si="15"/>
        <v>0115</v>
      </c>
      <c r="C163" s="7" t="s">
        <v>27</v>
      </c>
      <c r="D163" s="6" t="s">
        <v>10</v>
      </c>
      <c r="E163" s="6" t="s">
        <v>11</v>
      </c>
      <c r="F163" s="6" t="s">
        <v>12</v>
      </c>
      <c r="G163" s="7" t="str">
        <f>"李岚菊"</f>
        <v>李岚菊</v>
      </c>
      <c r="H163" s="6"/>
    </row>
    <row r="164" ht="18" customHeight="1" spans="1:8">
      <c r="A164" s="6">
        <v>162</v>
      </c>
      <c r="B164" s="6" t="str">
        <f t="shared" si="15"/>
        <v>0115</v>
      </c>
      <c r="C164" s="7" t="s">
        <v>27</v>
      </c>
      <c r="D164" s="6" t="s">
        <v>10</v>
      </c>
      <c r="E164" s="6" t="s">
        <v>11</v>
      </c>
      <c r="F164" s="6" t="s">
        <v>12</v>
      </c>
      <c r="G164" s="7" t="str">
        <f>"周艺敏"</f>
        <v>周艺敏</v>
      </c>
      <c r="H164" s="6"/>
    </row>
    <row r="165" ht="18" customHeight="1" spans="1:8">
      <c r="A165" s="6">
        <v>163</v>
      </c>
      <c r="B165" s="6" t="str">
        <f t="shared" si="15"/>
        <v>0115</v>
      </c>
      <c r="C165" s="7" t="s">
        <v>27</v>
      </c>
      <c r="D165" s="6" t="s">
        <v>10</v>
      </c>
      <c r="E165" s="6" t="s">
        <v>11</v>
      </c>
      <c r="F165" s="6" t="s">
        <v>12</v>
      </c>
      <c r="G165" s="7" t="str">
        <f>"招硕基"</f>
        <v>招硕基</v>
      </c>
      <c r="H165" s="6"/>
    </row>
    <row r="166" ht="18" customHeight="1" spans="1:8">
      <c r="A166" s="6">
        <v>164</v>
      </c>
      <c r="B166" s="6" t="str">
        <f t="shared" si="15"/>
        <v>0115</v>
      </c>
      <c r="C166" s="7" t="s">
        <v>27</v>
      </c>
      <c r="D166" s="6" t="s">
        <v>10</v>
      </c>
      <c r="E166" s="6" t="s">
        <v>11</v>
      </c>
      <c r="F166" s="6" t="s">
        <v>12</v>
      </c>
      <c r="G166" s="7" t="str">
        <f>"姚爽"</f>
        <v>姚爽</v>
      </c>
      <c r="H166" s="6"/>
    </row>
    <row r="167" ht="18" customHeight="1" spans="1:8">
      <c r="A167" s="6">
        <v>165</v>
      </c>
      <c r="B167" s="6" t="str">
        <f t="shared" ref="B167:B180" si="16">"0115"</f>
        <v>0115</v>
      </c>
      <c r="C167" s="7" t="s">
        <v>27</v>
      </c>
      <c r="D167" s="6" t="s">
        <v>10</v>
      </c>
      <c r="E167" s="6" t="s">
        <v>11</v>
      </c>
      <c r="F167" s="6" t="s">
        <v>12</v>
      </c>
      <c r="G167" s="7" t="str">
        <f>"曾增"</f>
        <v>曾增</v>
      </c>
      <c r="H167" s="6"/>
    </row>
    <row r="168" ht="18" customHeight="1" spans="1:8">
      <c r="A168" s="6">
        <v>166</v>
      </c>
      <c r="B168" s="6" t="str">
        <f t="shared" si="16"/>
        <v>0115</v>
      </c>
      <c r="C168" s="7" t="s">
        <v>27</v>
      </c>
      <c r="D168" s="6" t="s">
        <v>10</v>
      </c>
      <c r="E168" s="6" t="s">
        <v>11</v>
      </c>
      <c r="F168" s="6" t="s">
        <v>12</v>
      </c>
      <c r="G168" s="7" t="str">
        <f>"王景田"</f>
        <v>王景田</v>
      </c>
      <c r="H168" s="6"/>
    </row>
    <row r="169" ht="18" customHeight="1" spans="1:8">
      <c r="A169" s="6">
        <v>167</v>
      </c>
      <c r="B169" s="6" t="str">
        <f t="shared" si="16"/>
        <v>0115</v>
      </c>
      <c r="C169" s="7" t="s">
        <v>27</v>
      </c>
      <c r="D169" s="6" t="s">
        <v>10</v>
      </c>
      <c r="E169" s="6" t="s">
        <v>11</v>
      </c>
      <c r="F169" s="6" t="s">
        <v>12</v>
      </c>
      <c r="G169" s="7" t="str">
        <f>"赵宇"</f>
        <v>赵宇</v>
      </c>
      <c r="H169" s="6"/>
    </row>
    <row r="170" ht="18" customHeight="1" spans="1:8">
      <c r="A170" s="6">
        <v>168</v>
      </c>
      <c r="B170" s="6" t="str">
        <f t="shared" si="16"/>
        <v>0115</v>
      </c>
      <c r="C170" s="7" t="s">
        <v>27</v>
      </c>
      <c r="D170" s="6" t="s">
        <v>10</v>
      </c>
      <c r="E170" s="6" t="s">
        <v>11</v>
      </c>
      <c r="F170" s="6" t="s">
        <v>12</v>
      </c>
      <c r="G170" s="7" t="str">
        <f>"陈婉萍"</f>
        <v>陈婉萍</v>
      </c>
      <c r="H170" s="6"/>
    </row>
    <row r="171" ht="18" customHeight="1" spans="1:8">
      <c r="A171" s="6">
        <v>169</v>
      </c>
      <c r="B171" s="6" t="str">
        <f t="shared" si="16"/>
        <v>0115</v>
      </c>
      <c r="C171" s="7" t="s">
        <v>27</v>
      </c>
      <c r="D171" s="6" t="s">
        <v>10</v>
      </c>
      <c r="E171" s="6" t="s">
        <v>11</v>
      </c>
      <c r="F171" s="6" t="s">
        <v>12</v>
      </c>
      <c r="G171" s="7" t="str">
        <f>"徐佳睿"</f>
        <v>徐佳睿</v>
      </c>
      <c r="H171" s="6"/>
    </row>
    <row r="172" ht="18" customHeight="1" spans="1:8">
      <c r="A172" s="6">
        <v>170</v>
      </c>
      <c r="B172" s="6" t="str">
        <f t="shared" si="16"/>
        <v>0115</v>
      </c>
      <c r="C172" s="7" t="s">
        <v>27</v>
      </c>
      <c r="D172" s="6" t="s">
        <v>10</v>
      </c>
      <c r="E172" s="6" t="s">
        <v>11</v>
      </c>
      <c r="F172" s="6" t="s">
        <v>12</v>
      </c>
      <c r="G172" s="7" t="str">
        <f>"宋屹杰"</f>
        <v>宋屹杰</v>
      </c>
      <c r="H172" s="6"/>
    </row>
    <row r="173" ht="18" customHeight="1" spans="1:8">
      <c r="A173" s="6">
        <v>171</v>
      </c>
      <c r="B173" s="6" t="str">
        <f t="shared" si="16"/>
        <v>0115</v>
      </c>
      <c r="C173" s="7" t="s">
        <v>27</v>
      </c>
      <c r="D173" s="6" t="s">
        <v>10</v>
      </c>
      <c r="E173" s="6" t="s">
        <v>11</v>
      </c>
      <c r="F173" s="6" t="s">
        <v>12</v>
      </c>
      <c r="G173" s="7" t="str">
        <f>"席悦"</f>
        <v>席悦</v>
      </c>
      <c r="H173" s="6"/>
    </row>
    <row r="174" ht="18" customHeight="1" spans="1:8">
      <c r="A174" s="6">
        <v>172</v>
      </c>
      <c r="B174" s="6" t="str">
        <f t="shared" si="16"/>
        <v>0115</v>
      </c>
      <c r="C174" s="7" t="s">
        <v>27</v>
      </c>
      <c r="D174" s="6" t="s">
        <v>10</v>
      </c>
      <c r="E174" s="6" t="s">
        <v>11</v>
      </c>
      <c r="F174" s="6" t="s">
        <v>12</v>
      </c>
      <c r="G174" s="7" t="str">
        <f>"刘骄扬"</f>
        <v>刘骄扬</v>
      </c>
      <c r="H174" s="6"/>
    </row>
    <row r="175" ht="18" customHeight="1" spans="1:8">
      <c r="A175" s="6">
        <v>173</v>
      </c>
      <c r="B175" s="6" t="str">
        <f t="shared" si="16"/>
        <v>0115</v>
      </c>
      <c r="C175" s="7" t="s">
        <v>27</v>
      </c>
      <c r="D175" s="6" t="s">
        <v>10</v>
      </c>
      <c r="E175" s="6" t="s">
        <v>11</v>
      </c>
      <c r="F175" s="6" t="s">
        <v>12</v>
      </c>
      <c r="G175" s="7" t="str">
        <f>"陈枫"</f>
        <v>陈枫</v>
      </c>
      <c r="H175" s="6"/>
    </row>
    <row r="176" ht="18" customHeight="1" spans="1:8">
      <c r="A176" s="6">
        <v>174</v>
      </c>
      <c r="B176" s="6" t="str">
        <f t="shared" si="16"/>
        <v>0115</v>
      </c>
      <c r="C176" s="7" t="s">
        <v>27</v>
      </c>
      <c r="D176" s="6" t="s">
        <v>10</v>
      </c>
      <c r="E176" s="6" t="s">
        <v>11</v>
      </c>
      <c r="F176" s="6" t="s">
        <v>12</v>
      </c>
      <c r="G176" s="7" t="str">
        <f>"陶诗虎"</f>
        <v>陶诗虎</v>
      </c>
      <c r="H176" s="6"/>
    </row>
    <row r="177" ht="18" customHeight="1" spans="1:8">
      <c r="A177" s="6">
        <v>175</v>
      </c>
      <c r="B177" s="6" t="str">
        <f t="shared" si="16"/>
        <v>0115</v>
      </c>
      <c r="C177" s="7" t="s">
        <v>27</v>
      </c>
      <c r="D177" s="6" t="s">
        <v>10</v>
      </c>
      <c r="E177" s="6" t="s">
        <v>11</v>
      </c>
      <c r="F177" s="6" t="s">
        <v>12</v>
      </c>
      <c r="G177" s="7" t="str">
        <f>"谷佩佳"</f>
        <v>谷佩佳</v>
      </c>
      <c r="H177" s="6"/>
    </row>
    <row r="178" ht="18" customHeight="1" spans="1:8">
      <c r="A178" s="6">
        <v>176</v>
      </c>
      <c r="B178" s="6" t="str">
        <f t="shared" si="16"/>
        <v>0115</v>
      </c>
      <c r="C178" s="7" t="s">
        <v>27</v>
      </c>
      <c r="D178" s="6" t="s">
        <v>10</v>
      </c>
      <c r="E178" s="6" t="s">
        <v>11</v>
      </c>
      <c r="F178" s="6" t="s">
        <v>12</v>
      </c>
      <c r="G178" s="7" t="str">
        <f>"张来福"</f>
        <v>张来福</v>
      </c>
      <c r="H178" s="6"/>
    </row>
    <row r="179" ht="18" customHeight="1" spans="1:8">
      <c r="A179" s="6">
        <v>177</v>
      </c>
      <c r="B179" s="6" t="str">
        <f t="shared" si="16"/>
        <v>0115</v>
      </c>
      <c r="C179" s="7" t="s">
        <v>27</v>
      </c>
      <c r="D179" s="6" t="s">
        <v>10</v>
      </c>
      <c r="E179" s="6" t="s">
        <v>11</v>
      </c>
      <c r="F179" s="6" t="s">
        <v>12</v>
      </c>
      <c r="G179" s="7" t="str">
        <f>"许健"</f>
        <v>许健</v>
      </c>
      <c r="H179" s="6"/>
    </row>
    <row r="180" ht="18" customHeight="1" spans="1:8">
      <c r="A180" s="6">
        <v>178</v>
      </c>
      <c r="B180" s="6" t="str">
        <f t="shared" si="16"/>
        <v>0115</v>
      </c>
      <c r="C180" s="7" t="s">
        <v>27</v>
      </c>
      <c r="D180" s="6" t="s">
        <v>10</v>
      </c>
      <c r="E180" s="6" t="s">
        <v>11</v>
      </c>
      <c r="F180" s="6" t="s">
        <v>12</v>
      </c>
      <c r="G180" s="7" t="str">
        <f>"赵晨皓"</f>
        <v>赵晨皓</v>
      </c>
      <c r="H180" s="6"/>
    </row>
    <row r="181" ht="18" customHeight="1" spans="1:8">
      <c r="A181" s="6">
        <v>179</v>
      </c>
      <c r="B181" s="6" t="str">
        <f t="shared" ref="B181:B186" si="17">"0201"</f>
        <v>0201</v>
      </c>
      <c r="C181" s="7" t="s">
        <v>28</v>
      </c>
      <c r="D181" s="6" t="s">
        <v>29</v>
      </c>
      <c r="E181" s="6" t="s">
        <v>30</v>
      </c>
      <c r="F181" s="6" t="s">
        <v>12</v>
      </c>
      <c r="G181" s="7" t="str">
        <f>"王贵圆"</f>
        <v>王贵圆</v>
      </c>
      <c r="H181" s="6"/>
    </row>
    <row r="182" ht="18" customHeight="1" spans="1:8">
      <c r="A182" s="6">
        <v>180</v>
      </c>
      <c r="B182" s="6" t="str">
        <f t="shared" si="17"/>
        <v>0201</v>
      </c>
      <c r="C182" s="7" t="s">
        <v>28</v>
      </c>
      <c r="D182" s="6" t="s">
        <v>29</v>
      </c>
      <c r="E182" s="6" t="s">
        <v>30</v>
      </c>
      <c r="F182" s="6" t="s">
        <v>12</v>
      </c>
      <c r="G182" s="7" t="str">
        <f>"王士成"</f>
        <v>王士成</v>
      </c>
      <c r="H182" s="6"/>
    </row>
    <row r="183" ht="18" customHeight="1" spans="1:8">
      <c r="A183" s="6">
        <v>181</v>
      </c>
      <c r="B183" s="6" t="str">
        <f t="shared" si="17"/>
        <v>0201</v>
      </c>
      <c r="C183" s="7" t="s">
        <v>28</v>
      </c>
      <c r="D183" s="6" t="s">
        <v>29</v>
      </c>
      <c r="E183" s="6" t="s">
        <v>30</v>
      </c>
      <c r="F183" s="6" t="s">
        <v>12</v>
      </c>
      <c r="G183" s="7" t="str">
        <f>"莫淑媛"</f>
        <v>莫淑媛</v>
      </c>
      <c r="H183" s="6"/>
    </row>
    <row r="184" ht="18" customHeight="1" spans="1:8">
      <c r="A184" s="6">
        <v>182</v>
      </c>
      <c r="B184" s="6" t="str">
        <f t="shared" si="17"/>
        <v>0201</v>
      </c>
      <c r="C184" s="7" t="s">
        <v>28</v>
      </c>
      <c r="D184" s="6" t="s">
        <v>29</v>
      </c>
      <c r="E184" s="6" t="s">
        <v>30</v>
      </c>
      <c r="F184" s="6" t="s">
        <v>12</v>
      </c>
      <c r="G184" s="7" t="str">
        <f>"徐以正"</f>
        <v>徐以正</v>
      </c>
      <c r="H184" s="6"/>
    </row>
    <row r="185" ht="18" customHeight="1" spans="1:8">
      <c r="A185" s="6">
        <v>183</v>
      </c>
      <c r="B185" s="6" t="str">
        <f t="shared" si="17"/>
        <v>0201</v>
      </c>
      <c r="C185" s="7" t="s">
        <v>28</v>
      </c>
      <c r="D185" s="6" t="s">
        <v>29</v>
      </c>
      <c r="E185" s="6" t="s">
        <v>30</v>
      </c>
      <c r="F185" s="6" t="s">
        <v>12</v>
      </c>
      <c r="G185" s="7" t="str">
        <f>"陈慧欣"</f>
        <v>陈慧欣</v>
      </c>
      <c r="H185" s="6"/>
    </row>
    <row r="186" ht="18" customHeight="1" spans="1:8">
      <c r="A186" s="6">
        <v>184</v>
      </c>
      <c r="B186" s="6" t="str">
        <f>"0203"</f>
        <v>0203</v>
      </c>
      <c r="C186" s="7" t="s">
        <v>31</v>
      </c>
      <c r="D186" s="6" t="s">
        <v>29</v>
      </c>
      <c r="E186" s="6" t="s">
        <v>30</v>
      </c>
      <c r="F186" s="6" t="s">
        <v>12</v>
      </c>
      <c r="G186" s="7" t="str">
        <f>"李安琪"</f>
        <v>李安琪</v>
      </c>
      <c r="H186" s="6"/>
    </row>
    <row r="187" ht="18" customHeight="1" spans="1:8">
      <c r="A187" s="6">
        <v>185</v>
      </c>
      <c r="B187" s="6" t="str">
        <f t="shared" ref="B187:B199" si="18">"0203"</f>
        <v>0203</v>
      </c>
      <c r="C187" s="7" t="s">
        <v>31</v>
      </c>
      <c r="D187" s="6" t="s">
        <v>29</v>
      </c>
      <c r="E187" s="6" t="s">
        <v>30</v>
      </c>
      <c r="F187" s="6" t="s">
        <v>12</v>
      </c>
      <c r="G187" s="7" t="str">
        <f>"唐远玲"</f>
        <v>唐远玲</v>
      </c>
      <c r="H187" s="6"/>
    </row>
    <row r="188" ht="18" customHeight="1" spans="1:8">
      <c r="A188" s="6">
        <v>186</v>
      </c>
      <c r="B188" s="6" t="str">
        <f t="shared" si="18"/>
        <v>0203</v>
      </c>
      <c r="C188" s="7" t="s">
        <v>31</v>
      </c>
      <c r="D188" s="6" t="s">
        <v>29</v>
      </c>
      <c r="E188" s="6" t="s">
        <v>30</v>
      </c>
      <c r="F188" s="6" t="s">
        <v>12</v>
      </c>
      <c r="G188" s="7" t="str">
        <f>"毛奕"</f>
        <v>毛奕</v>
      </c>
      <c r="H188" s="6"/>
    </row>
    <row r="189" ht="18" customHeight="1" spans="1:8">
      <c r="A189" s="6">
        <v>187</v>
      </c>
      <c r="B189" s="6" t="str">
        <f t="shared" si="18"/>
        <v>0203</v>
      </c>
      <c r="C189" s="7" t="s">
        <v>31</v>
      </c>
      <c r="D189" s="6" t="s">
        <v>29</v>
      </c>
      <c r="E189" s="6" t="s">
        <v>30</v>
      </c>
      <c r="F189" s="6" t="s">
        <v>12</v>
      </c>
      <c r="G189" s="7" t="str">
        <f>"李玉洁"</f>
        <v>李玉洁</v>
      </c>
      <c r="H189" s="6"/>
    </row>
    <row r="190" ht="18" customHeight="1" spans="1:8">
      <c r="A190" s="6">
        <v>188</v>
      </c>
      <c r="B190" s="6" t="str">
        <f t="shared" si="18"/>
        <v>0203</v>
      </c>
      <c r="C190" s="7" t="s">
        <v>31</v>
      </c>
      <c r="D190" s="6" t="s">
        <v>29</v>
      </c>
      <c r="E190" s="6" t="s">
        <v>30</v>
      </c>
      <c r="F190" s="6" t="s">
        <v>12</v>
      </c>
      <c r="G190" s="7" t="str">
        <f>"刘云昕"</f>
        <v>刘云昕</v>
      </c>
      <c r="H190" s="6"/>
    </row>
    <row r="191" ht="18" customHeight="1" spans="1:8">
      <c r="A191" s="6">
        <v>189</v>
      </c>
      <c r="B191" s="6" t="str">
        <f t="shared" si="18"/>
        <v>0203</v>
      </c>
      <c r="C191" s="7" t="s">
        <v>31</v>
      </c>
      <c r="D191" s="6" t="s">
        <v>29</v>
      </c>
      <c r="E191" s="6" t="s">
        <v>30</v>
      </c>
      <c r="F191" s="6" t="s">
        <v>12</v>
      </c>
      <c r="G191" s="7" t="str">
        <f>" 陈明宇"</f>
        <v> 陈明宇</v>
      </c>
      <c r="H191" s="6"/>
    </row>
    <row r="192" ht="18" customHeight="1" spans="1:8">
      <c r="A192" s="6">
        <v>190</v>
      </c>
      <c r="B192" s="6" t="str">
        <f t="shared" si="18"/>
        <v>0203</v>
      </c>
      <c r="C192" s="7" t="s">
        <v>31</v>
      </c>
      <c r="D192" s="6" t="s">
        <v>29</v>
      </c>
      <c r="E192" s="6" t="s">
        <v>30</v>
      </c>
      <c r="F192" s="6" t="s">
        <v>12</v>
      </c>
      <c r="G192" s="7" t="str">
        <f>"屠洪睿"</f>
        <v>屠洪睿</v>
      </c>
      <c r="H192" s="6"/>
    </row>
    <row r="193" ht="18" customHeight="1" spans="1:8">
      <c r="A193" s="6">
        <v>191</v>
      </c>
      <c r="B193" s="6" t="str">
        <f t="shared" si="18"/>
        <v>0203</v>
      </c>
      <c r="C193" s="7" t="s">
        <v>31</v>
      </c>
      <c r="D193" s="6" t="s">
        <v>29</v>
      </c>
      <c r="E193" s="6" t="s">
        <v>30</v>
      </c>
      <c r="F193" s="6" t="s">
        <v>12</v>
      </c>
      <c r="G193" s="7" t="str">
        <f>"樊正午"</f>
        <v>樊正午</v>
      </c>
      <c r="H193" s="6"/>
    </row>
    <row r="194" ht="18" customHeight="1" spans="1:8">
      <c r="A194" s="6">
        <v>192</v>
      </c>
      <c r="B194" s="6" t="str">
        <f t="shared" si="18"/>
        <v>0203</v>
      </c>
      <c r="C194" s="7" t="s">
        <v>31</v>
      </c>
      <c r="D194" s="6" t="s">
        <v>29</v>
      </c>
      <c r="E194" s="6" t="s">
        <v>30</v>
      </c>
      <c r="F194" s="6" t="s">
        <v>12</v>
      </c>
      <c r="G194" s="7" t="str">
        <f>"陈方园"</f>
        <v>陈方园</v>
      </c>
      <c r="H194" s="6"/>
    </row>
    <row r="195" ht="18" customHeight="1" spans="1:8">
      <c r="A195" s="6">
        <v>193</v>
      </c>
      <c r="B195" s="6" t="str">
        <f t="shared" si="18"/>
        <v>0203</v>
      </c>
      <c r="C195" s="7" t="s">
        <v>31</v>
      </c>
      <c r="D195" s="6" t="s">
        <v>29</v>
      </c>
      <c r="E195" s="6" t="s">
        <v>30</v>
      </c>
      <c r="F195" s="6" t="s">
        <v>12</v>
      </c>
      <c r="G195" s="7" t="str">
        <f>"靳梦婷"</f>
        <v>靳梦婷</v>
      </c>
      <c r="H195" s="6"/>
    </row>
    <row r="196" ht="18" customHeight="1" spans="1:8">
      <c r="A196" s="6">
        <v>194</v>
      </c>
      <c r="B196" s="6" t="str">
        <f t="shared" si="18"/>
        <v>0203</v>
      </c>
      <c r="C196" s="7" t="s">
        <v>31</v>
      </c>
      <c r="D196" s="6" t="s">
        <v>29</v>
      </c>
      <c r="E196" s="6" t="s">
        <v>30</v>
      </c>
      <c r="F196" s="6" t="s">
        <v>12</v>
      </c>
      <c r="G196" s="7" t="str">
        <f>"吴璐瑶"</f>
        <v>吴璐瑶</v>
      </c>
      <c r="H196" s="6"/>
    </row>
    <row r="197" ht="18" customHeight="1" spans="1:8">
      <c r="A197" s="6">
        <v>195</v>
      </c>
      <c r="B197" s="6" t="str">
        <f t="shared" si="18"/>
        <v>0203</v>
      </c>
      <c r="C197" s="7" t="s">
        <v>31</v>
      </c>
      <c r="D197" s="6" t="s">
        <v>29</v>
      </c>
      <c r="E197" s="6" t="s">
        <v>30</v>
      </c>
      <c r="F197" s="6" t="s">
        <v>12</v>
      </c>
      <c r="G197" s="7" t="str">
        <f>"安娜"</f>
        <v>安娜</v>
      </c>
      <c r="H197" s="6"/>
    </row>
    <row r="198" ht="18" customHeight="1" spans="1:8">
      <c r="A198" s="6">
        <v>196</v>
      </c>
      <c r="B198" s="6" t="str">
        <f t="shared" si="18"/>
        <v>0203</v>
      </c>
      <c r="C198" s="7" t="s">
        <v>31</v>
      </c>
      <c r="D198" s="6" t="s">
        <v>29</v>
      </c>
      <c r="E198" s="6" t="s">
        <v>30</v>
      </c>
      <c r="F198" s="6" t="s">
        <v>12</v>
      </c>
      <c r="G198" s="7" t="str">
        <f>"蔡小雪"</f>
        <v>蔡小雪</v>
      </c>
      <c r="H198" s="6"/>
    </row>
    <row r="199" ht="18" customHeight="1" spans="1:8">
      <c r="A199" s="6">
        <v>197</v>
      </c>
      <c r="B199" s="6" t="str">
        <f t="shared" si="18"/>
        <v>0203</v>
      </c>
      <c r="C199" s="7" t="s">
        <v>31</v>
      </c>
      <c r="D199" s="6" t="s">
        <v>29</v>
      </c>
      <c r="E199" s="6" t="s">
        <v>30</v>
      </c>
      <c r="F199" s="6" t="s">
        <v>12</v>
      </c>
      <c r="G199" s="7" t="str">
        <f>"杨秋霞"</f>
        <v>杨秋霞</v>
      </c>
      <c r="H199" s="6"/>
    </row>
    <row r="200" ht="18" customHeight="1" spans="1:8">
      <c r="A200" s="6">
        <v>198</v>
      </c>
      <c r="B200" s="6" t="str">
        <f>"0204"</f>
        <v>0204</v>
      </c>
      <c r="C200" s="7" t="s">
        <v>32</v>
      </c>
      <c r="D200" s="6" t="s">
        <v>29</v>
      </c>
      <c r="E200" s="6" t="s">
        <v>30</v>
      </c>
      <c r="F200" s="6" t="s">
        <v>12</v>
      </c>
      <c r="G200" s="7" t="str">
        <f>"范缤兮"</f>
        <v>范缤兮</v>
      </c>
      <c r="H200" s="6"/>
    </row>
    <row r="201" ht="18" customHeight="1" spans="1:8">
      <c r="A201" s="6">
        <v>199</v>
      </c>
      <c r="B201" s="6" t="str">
        <f>"0204"</f>
        <v>0204</v>
      </c>
      <c r="C201" s="7" t="s">
        <v>32</v>
      </c>
      <c r="D201" s="6" t="s">
        <v>29</v>
      </c>
      <c r="E201" s="6" t="s">
        <v>30</v>
      </c>
      <c r="F201" s="6" t="s">
        <v>12</v>
      </c>
      <c r="G201" s="7" t="str">
        <f>"梁辉"</f>
        <v>梁辉</v>
      </c>
      <c r="H201" s="6"/>
    </row>
    <row r="202" ht="18" customHeight="1" spans="1:8">
      <c r="A202" s="6">
        <v>200</v>
      </c>
      <c r="B202" s="6" t="str">
        <f>"0204"</f>
        <v>0204</v>
      </c>
      <c r="C202" s="7" t="s">
        <v>32</v>
      </c>
      <c r="D202" s="6" t="s">
        <v>29</v>
      </c>
      <c r="E202" s="6" t="s">
        <v>30</v>
      </c>
      <c r="F202" s="6" t="s">
        <v>12</v>
      </c>
      <c r="G202" s="7" t="str">
        <f>"陈进豪"</f>
        <v>陈进豪</v>
      </c>
      <c r="H202" s="6"/>
    </row>
    <row r="203" ht="18" customHeight="1" spans="1:8">
      <c r="A203" s="6">
        <v>201</v>
      </c>
      <c r="B203" s="6" t="str">
        <f>"0204"</f>
        <v>0204</v>
      </c>
      <c r="C203" s="7" t="s">
        <v>32</v>
      </c>
      <c r="D203" s="6" t="s">
        <v>29</v>
      </c>
      <c r="E203" s="6" t="s">
        <v>30</v>
      </c>
      <c r="F203" s="6" t="s">
        <v>12</v>
      </c>
      <c r="G203" s="7" t="str">
        <f>"骈博剑"</f>
        <v>骈博剑</v>
      </c>
      <c r="H203" s="6"/>
    </row>
    <row r="204" ht="18" customHeight="1" spans="1:8">
      <c r="A204" s="6">
        <v>202</v>
      </c>
      <c r="B204" s="6" t="str">
        <f>"0301"</f>
        <v>0301</v>
      </c>
      <c r="C204" s="7" t="s">
        <v>33</v>
      </c>
      <c r="D204" s="6" t="s">
        <v>34</v>
      </c>
      <c r="E204" s="6" t="s">
        <v>35</v>
      </c>
      <c r="F204" s="6" t="s">
        <v>36</v>
      </c>
      <c r="G204" s="7" t="str">
        <f>"张燕召"</f>
        <v>张燕召</v>
      </c>
      <c r="H204" s="6"/>
    </row>
    <row r="205" ht="18" customHeight="1" spans="1:8">
      <c r="A205" s="6">
        <v>203</v>
      </c>
      <c r="B205" s="6" t="str">
        <f t="shared" ref="B205:B210" si="19">"0301"</f>
        <v>0301</v>
      </c>
      <c r="C205" s="7" t="s">
        <v>33</v>
      </c>
      <c r="D205" s="6" t="s">
        <v>34</v>
      </c>
      <c r="E205" s="6" t="s">
        <v>35</v>
      </c>
      <c r="F205" s="6" t="s">
        <v>36</v>
      </c>
      <c r="G205" s="7" t="str">
        <f>"李楚"</f>
        <v>李楚</v>
      </c>
      <c r="H205" s="6"/>
    </row>
    <row r="206" ht="18" customHeight="1" spans="1:8">
      <c r="A206" s="6">
        <v>204</v>
      </c>
      <c r="B206" s="6" t="str">
        <f t="shared" si="19"/>
        <v>0301</v>
      </c>
      <c r="C206" s="7" t="s">
        <v>33</v>
      </c>
      <c r="D206" s="6" t="s">
        <v>34</v>
      </c>
      <c r="E206" s="6" t="s">
        <v>35</v>
      </c>
      <c r="F206" s="6" t="s">
        <v>36</v>
      </c>
      <c r="G206" s="7" t="str">
        <f>"景晨辉"</f>
        <v>景晨辉</v>
      </c>
      <c r="H206" s="6"/>
    </row>
    <row r="207" ht="18" customHeight="1" spans="1:8">
      <c r="A207" s="6">
        <v>205</v>
      </c>
      <c r="B207" s="6" t="str">
        <f t="shared" si="19"/>
        <v>0301</v>
      </c>
      <c r="C207" s="7" t="s">
        <v>33</v>
      </c>
      <c r="D207" s="6" t="s">
        <v>34</v>
      </c>
      <c r="E207" s="6" t="s">
        <v>35</v>
      </c>
      <c r="F207" s="6" t="s">
        <v>36</v>
      </c>
      <c r="G207" s="7" t="str">
        <f>"高泽烁"</f>
        <v>高泽烁</v>
      </c>
      <c r="H207" s="6"/>
    </row>
    <row r="208" ht="18" customHeight="1" spans="1:8">
      <c r="A208" s="6">
        <v>206</v>
      </c>
      <c r="B208" s="6" t="str">
        <f t="shared" si="19"/>
        <v>0301</v>
      </c>
      <c r="C208" s="7" t="s">
        <v>33</v>
      </c>
      <c r="D208" s="6" t="s">
        <v>34</v>
      </c>
      <c r="E208" s="6" t="s">
        <v>35</v>
      </c>
      <c r="F208" s="6" t="s">
        <v>36</v>
      </c>
      <c r="G208" s="7" t="str">
        <f>"陈晓妹"</f>
        <v>陈晓妹</v>
      </c>
      <c r="H208" s="6"/>
    </row>
    <row r="209" ht="18" customHeight="1" spans="1:8">
      <c r="A209" s="6">
        <v>207</v>
      </c>
      <c r="B209" s="6" t="str">
        <f t="shared" si="19"/>
        <v>0301</v>
      </c>
      <c r="C209" s="7" t="s">
        <v>33</v>
      </c>
      <c r="D209" s="6" t="s">
        <v>34</v>
      </c>
      <c r="E209" s="6" t="s">
        <v>35</v>
      </c>
      <c r="F209" s="6" t="s">
        <v>36</v>
      </c>
      <c r="G209" s="7" t="str">
        <f>"李皇萱"</f>
        <v>李皇萱</v>
      </c>
      <c r="H209" s="6"/>
    </row>
    <row r="210" ht="18" customHeight="1" spans="1:8">
      <c r="A210" s="6">
        <v>208</v>
      </c>
      <c r="B210" s="6" t="str">
        <f t="shared" si="19"/>
        <v>0301</v>
      </c>
      <c r="C210" s="7" t="s">
        <v>33</v>
      </c>
      <c r="D210" s="6" t="s">
        <v>34</v>
      </c>
      <c r="E210" s="6" t="s">
        <v>35</v>
      </c>
      <c r="F210" s="6" t="s">
        <v>36</v>
      </c>
      <c r="G210" s="7" t="str">
        <f>"李小洁"</f>
        <v>李小洁</v>
      </c>
      <c r="H210" s="6"/>
    </row>
    <row r="211" ht="18" customHeight="1" spans="1:8">
      <c r="A211" s="6">
        <v>209</v>
      </c>
      <c r="B211" s="6" t="str">
        <f>"0302"</f>
        <v>0302</v>
      </c>
      <c r="C211" s="7" t="s">
        <v>37</v>
      </c>
      <c r="D211" s="6" t="s">
        <v>34</v>
      </c>
      <c r="E211" s="6" t="s">
        <v>35</v>
      </c>
      <c r="F211" s="6" t="s">
        <v>36</v>
      </c>
      <c r="G211" s="7" t="str">
        <f>"韩行"</f>
        <v>韩行</v>
      </c>
      <c r="H211" s="6"/>
    </row>
    <row r="212" ht="18" customHeight="1" spans="1:8">
      <c r="A212" s="6">
        <v>210</v>
      </c>
      <c r="B212" s="6" t="str">
        <f>"0302"</f>
        <v>0302</v>
      </c>
      <c r="C212" s="7" t="s">
        <v>37</v>
      </c>
      <c r="D212" s="6" t="s">
        <v>34</v>
      </c>
      <c r="E212" s="6" t="s">
        <v>35</v>
      </c>
      <c r="F212" s="6" t="s">
        <v>36</v>
      </c>
      <c r="G212" s="7" t="str">
        <f>"李洋"</f>
        <v>李洋</v>
      </c>
      <c r="H212" s="6"/>
    </row>
    <row r="213" ht="18" customHeight="1" spans="1:8">
      <c r="A213" s="6">
        <v>211</v>
      </c>
      <c r="B213" s="6" t="str">
        <f>"0302"</f>
        <v>0302</v>
      </c>
      <c r="C213" s="7" t="s">
        <v>37</v>
      </c>
      <c r="D213" s="6" t="s">
        <v>34</v>
      </c>
      <c r="E213" s="6" t="s">
        <v>35</v>
      </c>
      <c r="F213" s="6" t="s">
        <v>36</v>
      </c>
      <c r="G213" s="7" t="str">
        <f>"洪琳"</f>
        <v>洪琳</v>
      </c>
      <c r="H213" s="6"/>
    </row>
    <row r="214" ht="18" customHeight="1" spans="1:8">
      <c r="A214" s="6">
        <v>212</v>
      </c>
      <c r="B214" s="6" t="str">
        <f>"0401"</f>
        <v>0401</v>
      </c>
      <c r="C214" s="7" t="s">
        <v>38</v>
      </c>
      <c r="D214" s="6" t="s">
        <v>39</v>
      </c>
      <c r="E214" s="6" t="s">
        <v>40</v>
      </c>
      <c r="F214" s="6" t="s">
        <v>36</v>
      </c>
      <c r="G214" s="7" t="str">
        <f>"梁思凤"</f>
        <v>梁思凤</v>
      </c>
      <c r="H214" s="6"/>
    </row>
    <row r="215" ht="18" customHeight="1" spans="1:8">
      <c r="A215" s="6">
        <v>213</v>
      </c>
      <c r="B215" s="6" t="str">
        <f t="shared" ref="B215:B224" si="20">"0401"</f>
        <v>0401</v>
      </c>
      <c r="C215" s="7" t="s">
        <v>38</v>
      </c>
      <c r="D215" s="6" t="s">
        <v>39</v>
      </c>
      <c r="E215" s="6" t="s">
        <v>40</v>
      </c>
      <c r="F215" s="6" t="s">
        <v>36</v>
      </c>
      <c r="G215" s="7" t="str">
        <f>"文运"</f>
        <v>文运</v>
      </c>
      <c r="H215" s="6"/>
    </row>
    <row r="216" ht="18" customHeight="1" spans="1:8">
      <c r="A216" s="6">
        <v>214</v>
      </c>
      <c r="B216" s="6" t="str">
        <f t="shared" si="20"/>
        <v>0401</v>
      </c>
      <c r="C216" s="7" t="s">
        <v>38</v>
      </c>
      <c r="D216" s="6" t="s">
        <v>39</v>
      </c>
      <c r="E216" s="6" t="s">
        <v>40</v>
      </c>
      <c r="F216" s="6" t="s">
        <v>36</v>
      </c>
      <c r="G216" s="7" t="str">
        <f>"郭庆"</f>
        <v>郭庆</v>
      </c>
      <c r="H216" s="6"/>
    </row>
    <row r="217" ht="18" customHeight="1" spans="1:8">
      <c r="A217" s="6">
        <v>215</v>
      </c>
      <c r="B217" s="6" t="str">
        <f t="shared" si="20"/>
        <v>0401</v>
      </c>
      <c r="C217" s="7" t="s">
        <v>38</v>
      </c>
      <c r="D217" s="6" t="s">
        <v>39</v>
      </c>
      <c r="E217" s="6" t="s">
        <v>40</v>
      </c>
      <c r="F217" s="6" t="s">
        <v>36</v>
      </c>
      <c r="G217" s="7" t="str">
        <f>"李欣欣"</f>
        <v>李欣欣</v>
      </c>
      <c r="H217" s="6"/>
    </row>
    <row r="218" ht="18" customHeight="1" spans="1:8">
      <c r="A218" s="6">
        <v>216</v>
      </c>
      <c r="B218" s="6" t="str">
        <f t="shared" si="20"/>
        <v>0401</v>
      </c>
      <c r="C218" s="7" t="s">
        <v>38</v>
      </c>
      <c r="D218" s="6" t="s">
        <v>39</v>
      </c>
      <c r="E218" s="6" t="s">
        <v>40</v>
      </c>
      <c r="F218" s="6" t="s">
        <v>36</v>
      </c>
      <c r="G218" s="7" t="str">
        <f>"钟俊"</f>
        <v>钟俊</v>
      </c>
      <c r="H218" s="6"/>
    </row>
    <row r="219" ht="18" customHeight="1" spans="1:8">
      <c r="A219" s="6">
        <v>217</v>
      </c>
      <c r="B219" s="6" t="str">
        <f t="shared" si="20"/>
        <v>0401</v>
      </c>
      <c r="C219" s="7" t="s">
        <v>38</v>
      </c>
      <c r="D219" s="6" t="s">
        <v>39</v>
      </c>
      <c r="E219" s="6" t="s">
        <v>40</v>
      </c>
      <c r="F219" s="6" t="s">
        <v>36</v>
      </c>
      <c r="G219" s="7" t="str">
        <f>"王春山"</f>
        <v>王春山</v>
      </c>
      <c r="H219" s="6"/>
    </row>
    <row r="220" ht="18" customHeight="1" spans="1:8">
      <c r="A220" s="6">
        <v>218</v>
      </c>
      <c r="B220" s="6" t="str">
        <f t="shared" si="20"/>
        <v>0401</v>
      </c>
      <c r="C220" s="7" t="s">
        <v>38</v>
      </c>
      <c r="D220" s="6" t="s">
        <v>39</v>
      </c>
      <c r="E220" s="6" t="s">
        <v>40</v>
      </c>
      <c r="F220" s="6" t="s">
        <v>36</v>
      </c>
      <c r="G220" s="7" t="str">
        <f>"王楚涵"</f>
        <v>王楚涵</v>
      </c>
      <c r="H220" s="6"/>
    </row>
    <row r="221" ht="18" customHeight="1" spans="1:8">
      <c r="A221" s="6">
        <v>219</v>
      </c>
      <c r="B221" s="6" t="str">
        <f t="shared" si="20"/>
        <v>0401</v>
      </c>
      <c r="C221" s="7" t="s">
        <v>38</v>
      </c>
      <c r="D221" s="6" t="s">
        <v>39</v>
      </c>
      <c r="E221" s="6" t="s">
        <v>40</v>
      </c>
      <c r="F221" s="6" t="s">
        <v>36</v>
      </c>
      <c r="G221" s="7" t="str">
        <f>"李佳慧"</f>
        <v>李佳慧</v>
      </c>
      <c r="H221" s="6"/>
    </row>
    <row r="222" ht="18" customHeight="1" spans="1:8">
      <c r="A222" s="6">
        <v>220</v>
      </c>
      <c r="B222" s="6" t="str">
        <f t="shared" si="20"/>
        <v>0401</v>
      </c>
      <c r="C222" s="7" t="s">
        <v>38</v>
      </c>
      <c r="D222" s="6" t="s">
        <v>39</v>
      </c>
      <c r="E222" s="6" t="s">
        <v>40</v>
      </c>
      <c r="F222" s="6" t="s">
        <v>36</v>
      </c>
      <c r="G222" s="7" t="str">
        <f>"宋晓旭"</f>
        <v>宋晓旭</v>
      </c>
      <c r="H222" s="6"/>
    </row>
    <row r="223" ht="18" customHeight="1" spans="1:8">
      <c r="A223" s="6">
        <v>221</v>
      </c>
      <c r="B223" s="6" t="str">
        <f t="shared" si="20"/>
        <v>0401</v>
      </c>
      <c r="C223" s="7" t="s">
        <v>38</v>
      </c>
      <c r="D223" s="6" t="s">
        <v>39</v>
      </c>
      <c r="E223" s="6" t="s">
        <v>40</v>
      </c>
      <c r="F223" s="6" t="s">
        <v>36</v>
      </c>
      <c r="G223" s="7" t="str">
        <f>"刘雪"</f>
        <v>刘雪</v>
      </c>
      <c r="H223" s="6"/>
    </row>
    <row r="224" ht="18" customHeight="1" spans="1:8">
      <c r="A224" s="6">
        <v>222</v>
      </c>
      <c r="B224" s="6" t="str">
        <f t="shared" si="20"/>
        <v>0401</v>
      </c>
      <c r="C224" s="7" t="s">
        <v>38</v>
      </c>
      <c r="D224" s="6" t="s">
        <v>39</v>
      </c>
      <c r="E224" s="6" t="s">
        <v>40</v>
      </c>
      <c r="F224" s="6" t="s">
        <v>36</v>
      </c>
      <c r="G224" s="7" t="str">
        <f>"符崇乐"</f>
        <v>符崇乐</v>
      </c>
      <c r="H224" s="6"/>
    </row>
    <row r="225" ht="18" customHeight="1" spans="1:8">
      <c r="A225" s="6">
        <v>223</v>
      </c>
      <c r="B225" s="6" t="str">
        <f t="shared" ref="B225:B234" si="21">"0401"</f>
        <v>0401</v>
      </c>
      <c r="C225" s="7" t="s">
        <v>38</v>
      </c>
      <c r="D225" s="6" t="s">
        <v>39</v>
      </c>
      <c r="E225" s="6" t="s">
        <v>40</v>
      </c>
      <c r="F225" s="6" t="s">
        <v>36</v>
      </c>
      <c r="G225" s="7" t="str">
        <f>"那畅"</f>
        <v>那畅</v>
      </c>
      <c r="H225" s="6"/>
    </row>
    <row r="226" ht="18" customHeight="1" spans="1:8">
      <c r="A226" s="6">
        <v>224</v>
      </c>
      <c r="B226" s="6" t="str">
        <f t="shared" si="21"/>
        <v>0401</v>
      </c>
      <c r="C226" s="7" t="s">
        <v>38</v>
      </c>
      <c r="D226" s="6" t="s">
        <v>39</v>
      </c>
      <c r="E226" s="6" t="s">
        <v>40</v>
      </c>
      <c r="F226" s="6" t="s">
        <v>36</v>
      </c>
      <c r="G226" s="7" t="str">
        <f>"纪明华"</f>
        <v>纪明华</v>
      </c>
      <c r="H226" s="6"/>
    </row>
    <row r="227" ht="18" customHeight="1" spans="1:8">
      <c r="A227" s="6">
        <v>225</v>
      </c>
      <c r="B227" s="6" t="str">
        <f t="shared" si="21"/>
        <v>0401</v>
      </c>
      <c r="C227" s="7" t="s">
        <v>38</v>
      </c>
      <c r="D227" s="6" t="s">
        <v>39</v>
      </c>
      <c r="E227" s="6" t="s">
        <v>40</v>
      </c>
      <c r="F227" s="6" t="s">
        <v>36</v>
      </c>
      <c r="G227" s="7" t="str">
        <f>"董浩宇"</f>
        <v>董浩宇</v>
      </c>
      <c r="H227" s="6"/>
    </row>
    <row r="228" ht="18" customHeight="1" spans="1:8">
      <c r="A228" s="6">
        <v>226</v>
      </c>
      <c r="B228" s="6" t="str">
        <f t="shared" si="21"/>
        <v>0401</v>
      </c>
      <c r="C228" s="7" t="s">
        <v>38</v>
      </c>
      <c r="D228" s="6" t="s">
        <v>39</v>
      </c>
      <c r="E228" s="6" t="s">
        <v>40</v>
      </c>
      <c r="F228" s="6" t="s">
        <v>36</v>
      </c>
      <c r="G228" s="7" t="str">
        <f>"李子玮"</f>
        <v>李子玮</v>
      </c>
      <c r="H228" s="6"/>
    </row>
    <row r="229" ht="18" customHeight="1" spans="1:8">
      <c r="A229" s="6">
        <v>227</v>
      </c>
      <c r="B229" s="6" t="str">
        <f t="shared" si="21"/>
        <v>0401</v>
      </c>
      <c r="C229" s="7" t="s">
        <v>38</v>
      </c>
      <c r="D229" s="6" t="s">
        <v>39</v>
      </c>
      <c r="E229" s="6" t="s">
        <v>40</v>
      </c>
      <c r="F229" s="6" t="s">
        <v>36</v>
      </c>
      <c r="G229" s="7" t="str">
        <f>"王彤"</f>
        <v>王彤</v>
      </c>
      <c r="H229" s="6"/>
    </row>
    <row r="230" ht="18" customHeight="1" spans="1:8">
      <c r="A230" s="6">
        <v>228</v>
      </c>
      <c r="B230" s="6" t="str">
        <f t="shared" si="21"/>
        <v>0401</v>
      </c>
      <c r="C230" s="7" t="s">
        <v>38</v>
      </c>
      <c r="D230" s="6" t="s">
        <v>39</v>
      </c>
      <c r="E230" s="6" t="s">
        <v>40</v>
      </c>
      <c r="F230" s="6" t="s">
        <v>36</v>
      </c>
      <c r="G230" s="7" t="str">
        <f>"李妹妹"</f>
        <v>李妹妹</v>
      </c>
      <c r="H230" s="6"/>
    </row>
    <row r="231" ht="18" customHeight="1" spans="1:8">
      <c r="A231" s="6">
        <v>229</v>
      </c>
      <c r="B231" s="6" t="str">
        <f t="shared" si="21"/>
        <v>0401</v>
      </c>
      <c r="C231" s="7" t="s">
        <v>38</v>
      </c>
      <c r="D231" s="6" t="s">
        <v>39</v>
      </c>
      <c r="E231" s="6" t="s">
        <v>40</v>
      </c>
      <c r="F231" s="6" t="s">
        <v>36</v>
      </c>
      <c r="G231" s="7" t="str">
        <f>"黎淑慧"</f>
        <v>黎淑慧</v>
      </c>
      <c r="H231" s="6"/>
    </row>
    <row r="232" ht="18" customHeight="1" spans="1:8">
      <c r="A232" s="6">
        <v>230</v>
      </c>
      <c r="B232" s="6" t="str">
        <f t="shared" si="21"/>
        <v>0401</v>
      </c>
      <c r="C232" s="7" t="s">
        <v>38</v>
      </c>
      <c r="D232" s="6" t="s">
        <v>39</v>
      </c>
      <c r="E232" s="6" t="s">
        <v>40</v>
      </c>
      <c r="F232" s="6" t="s">
        <v>36</v>
      </c>
      <c r="G232" s="7" t="str">
        <f>"刘玥彤"</f>
        <v>刘玥彤</v>
      </c>
      <c r="H232" s="6"/>
    </row>
    <row r="233" ht="18" customHeight="1" spans="1:8">
      <c r="A233" s="6">
        <v>231</v>
      </c>
      <c r="B233" s="6" t="str">
        <f t="shared" si="21"/>
        <v>0401</v>
      </c>
      <c r="C233" s="7" t="s">
        <v>38</v>
      </c>
      <c r="D233" s="6" t="s">
        <v>39</v>
      </c>
      <c r="E233" s="6" t="s">
        <v>40</v>
      </c>
      <c r="F233" s="6" t="s">
        <v>36</v>
      </c>
      <c r="G233" s="7" t="str">
        <f>"秦龙"</f>
        <v>秦龙</v>
      </c>
      <c r="H233" s="6"/>
    </row>
    <row r="234" ht="18" customHeight="1" spans="1:8">
      <c r="A234" s="6">
        <v>232</v>
      </c>
      <c r="B234" s="6" t="str">
        <f t="shared" si="21"/>
        <v>0401</v>
      </c>
      <c r="C234" s="7" t="s">
        <v>38</v>
      </c>
      <c r="D234" s="6" t="s">
        <v>39</v>
      </c>
      <c r="E234" s="6" t="s">
        <v>40</v>
      </c>
      <c r="F234" s="6" t="s">
        <v>36</v>
      </c>
      <c r="G234" s="7" t="str">
        <f>"郑茹月"</f>
        <v>郑茹月</v>
      </c>
      <c r="H234" s="6"/>
    </row>
    <row r="235" ht="18" customHeight="1" spans="1:8">
      <c r="A235" s="6">
        <v>233</v>
      </c>
      <c r="B235" s="6" t="str">
        <f t="shared" ref="B235:B244" si="22">"0401"</f>
        <v>0401</v>
      </c>
      <c r="C235" s="7" t="s">
        <v>38</v>
      </c>
      <c r="D235" s="6" t="s">
        <v>39</v>
      </c>
      <c r="E235" s="6" t="s">
        <v>40</v>
      </c>
      <c r="F235" s="6" t="s">
        <v>36</v>
      </c>
      <c r="G235" s="7" t="str">
        <f>"黄雨桐"</f>
        <v>黄雨桐</v>
      </c>
      <c r="H235" s="6"/>
    </row>
    <row r="236" ht="18" customHeight="1" spans="1:8">
      <c r="A236" s="6">
        <v>234</v>
      </c>
      <c r="B236" s="6" t="str">
        <f t="shared" si="22"/>
        <v>0401</v>
      </c>
      <c r="C236" s="7" t="s">
        <v>38</v>
      </c>
      <c r="D236" s="6" t="s">
        <v>39</v>
      </c>
      <c r="E236" s="6" t="s">
        <v>40</v>
      </c>
      <c r="F236" s="6" t="s">
        <v>36</v>
      </c>
      <c r="G236" s="7" t="str">
        <f>"刘嘉琛"</f>
        <v>刘嘉琛</v>
      </c>
      <c r="H236" s="6"/>
    </row>
    <row r="237" ht="18" customHeight="1" spans="1:8">
      <c r="A237" s="6">
        <v>235</v>
      </c>
      <c r="B237" s="6" t="str">
        <f t="shared" si="22"/>
        <v>0401</v>
      </c>
      <c r="C237" s="7" t="s">
        <v>38</v>
      </c>
      <c r="D237" s="6" t="s">
        <v>39</v>
      </c>
      <c r="E237" s="6" t="s">
        <v>40</v>
      </c>
      <c r="F237" s="6" t="s">
        <v>36</v>
      </c>
      <c r="G237" s="7" t="str">
        <f>"冯嘉妮"</f>
        <v>冯嘉妮</v>
      </c>
      <c r="H237" s="6"/>
    </row>
    <row r="238" ht="18" customHeight="1" spans="1:8">
      <c r="A238" s="6">
        <v>236</v>
      </c>
      <c r="B238" s="6" t="str">
        <f t="shared" si="22"/>
        <v>0401</v>
      </c>
      <c r="C238" s="7" t="s">
        <v>38</v>
      </c>
      <c r="D238" s="6" t="s">
        <v>39</v>
      </c>
      <c r="E238" s="6" t="s">
        <v>40</v>
      </c>
      <c r="F238" s="6" t="s">
        <v>36</v>
      </c>
      <c r="G238" s="7" t="str">
        <f>"施鉴钊"</f>
        <v>施鉴钊</v>
      </c>
      <c r="H238" s="6"/>
    </row>
    <row r="239" ht="18" customHeight="1" spans="1:8">
      <c r="A239" s="6">
        <v>237</v>
      </c>
      <c r="B239" s="6" t="str">
        <f t="shared" si="22"/>
        <v>0401</v>
      </c>
      <c r="C239" s="7" t="s">
        <v>38</v>
      </c>
      <c r="D239" s="6" t="s">
        <v>39</v>
      </c>
      <c r="E239" s="6" t="s">
        <v>40</v>
      </c>
      <c r="F239" s="6" t="s">
        <v>36</v>
      </c>
      <c r="G239" s="7" t="str">
        <f>"符伟"</f>
        <v>符伟</v>
      </c>
      <c r="H239" s="6"/>
    </row>
    <row r="240" ht="18" customHeight="1" spans="1:8">
      <c r="A240" s="6">
        <v>238</v>
      </c>
      <c r="B240" s="6" t="str">
        <f t="shared" si="22"/>
        <v>0401</v>
      </c>
      <c r="C240" s="7" t="s">
        <v>38</v>
      </c>
      <c r="D240" s="6" t="s">
        <v>39</v>
      </c>
      <c r="E240" s="6" t="s">
        <v>40</v>
      </c>
      <c r="F240" s="6" t="s">
        <v>36</v>
      </c>
      <c r="G240" s="7" t="str">
        <f>"李杨皓眸"</f>
        <v>李杨皓眸</v>
      </c>
      <c r="H240" s="6"/>
    </row>
    <row r="241" ht="18" customHeight="1" spans="1:8">
      <c r="A241" s="6">
        <v>239</v>
      </c>
      <c r="B241" s="6" t="str">
        <f t="shared" si="22"/>
        <v>0401</v>
      </c>
      <c r="C241" s="7" t="s">
        <v>38</v>
      </c>
      <c r="D241" s="6" t="s">
        <v>39</v>
      </c>
      <c r="E241" s="6" t="s">
        <v>40</v>
      </c>
      <c r="F241" s="6" t="s">
        <v>36</v>
      </c>
      <c r="G241" s="7" t="str">
        <f>"云艳虹"</f>
        <v>云艳虹</v>
      </c>
      <c r="H241" s="6"/>
    </row>
    <row r="242" ht="18" customHeight="1" spans="1:8">
      <c r="A242" s="6">
        <v>240</v>
      </c>
      <c r="B242" s="6" t="str">
        <f t="shared" si="22"/>
        <v>0401</v>
      </c>
      <c r="C242" s="7" t="s">
        <v>38</v>
      </c>
      <c r="D242" s="6" t="s">
        <v>39</v>
      </c>
      <c r="E242" s="6" t="s">
        <v>40</v>
      </c>
      <c r="F242" s="6" t="s">
        <v>36</v>
      </c>
      <c r="G242" s="7" t="str">
        <f>"蔡洁"</f>
        <v>蔡洁</v>
      </c>
      <c r="H242" s="6"/>
    </row>
    <row r="243" ht="18" customHeight="1" spans="1:8">
      <c r="A243" s="6">
        <v>241</v>
      </c>
      <c r="B243" s="6" t="str">
        <f t="shared" si="22"/>
        <v>0401</v>
      </c>
      <c r="C243" s="7" t="s">
        <v>38</v>
      </c>
      <c r="D243" s="6" t="s">
        <v>39</v>
      </c>
      <c r="E243" s="6" t="s">
        <v>40</v>
      </c>
      <c r="F243" s="6" t="s">
        <v>36</v>
      </c>
      <c r="G243" s="7" t="str">
        <f>"谭琪"</f>
        <v>谭琪</v>
      </c>
      <c r="H243" s="6"/>
    </row>
    <row r="244" ht="18" customHeight="1" spans="1:8">
      <c r="A244" s="6">
        <v>242</v>
      </c>
      <c r="B244" s="6" t="str">
        <f t="shared" si="22"/>
        <v>0401</v>
      </c>
      <c r="C244" s="7" t="s">
        <v>38</v>
      </c>
      <c r="D244" s="6" t="s">
        <v>39</v>
      </c>
      <c r="E244" s="6" t="s">
        <v>40</v>
      </c>
      <c r="F244" s="6" t="s">
        <v>36</v>
      </c>
      <c r="G244" s="7" t="str">
        <f>"李越"</f>
        <v>李越</v>
      </c>
      <c r="H244" s="6"/>
    </row>
    <row r="245" ht="18" customHeight="1" spans="1:8">
      <c r="A245" s="6">
        <v>243</v>
      </c>
      <c r="B245" s="6" t="str">
        <f t="shared" ref="B245:B254" si="23">"0401"</f>
        <v>0401</v>
      </c>
      <c r="C245" s="7" t="s">
        <v>38</v>
      </c>
      <c r="D245" s="6" t="s">
        <v>39</v>
      </c>
      <c r="E245" s="6" t="s">
        <v>40</v>
      </c>
      <c r="F245" s="6" t="s">
        <v>36</v>
      </c>
      <c r="G245" s="7" t="str">
        <f>"毕博"</f>
        <v>毕博</v>
      </c>
      <c r="H245" s="6"/>
    </row>
    <row r="246" ht="18" customHeight="1" spans="1:8">
      <c r="A246" s="6">
        <v>244</v>
      </c>
      <c r="B246" s="6" t="str">
        <f t="shared" si="23"/>
        <v>0401</v>
      </c>
      <c r="C246" s="7" t="s">
        <v>38</v>
      </c>
      <c r="D246" s="6" t="s">
        <v>39</v>
      </c>
      <c r="E246" s="6" t="s">
        <v>40</v>
      </c>
      <c r="F246" s="6" t="s">
        <v>36</v>
      </c>
      <c r="G246" s="7" t="str">
        <f>"夏朝霞"</f>
        <v>夏朝霞</v>
      </c>
      <c r="H246" s="6"/>
    </row>
    <row r="247" ht="18" customHeight="1" spans="1:8">
      <c r="A247" s="6">
        <v>245</v>
      </c>
      <c r="B247" s="6" t="str">
        <f t="shared" si="23"/>
        <v>0401</v>
      </c>
      <c r="C247" s="7" t="s">
        <v>38</v>
      </c>
      <c r="D247" s="6" t="s">
        <v>39</v>
      </c>
      <c r="E247" s="6" t="s">
        <v>40</v>
      </c>
      <c r="F247" s="6" t="s">
        <v>36</v>
      </c>
      <c r="G247" s="7" t="str">
        <f>"吴红芬"</f>
        <v>吴红芬</v>
      </c>
      <c r="H247" s="6"/>
    </row>
    <row r="248" ht="18" customHeight="1" spans="1:8">
      <c r="A248" s="6">
        <v>246</v>
      </c>
      <c r="B248" s="6" t="str">
        <f t="shared" si="23"/>
        <v>0401</v>
      </c>
      <c r="C248" s="7" t="s">
        <v>38</v>
      </c>
      <c r="D248" s="6" t="s">
        <v>39</v>
      </c>
      <c r="E248" s="6" t="s">
        <v>40</v>
      </c>
      <c r="F248" s="6" t="s">
        <v>36</v>
      </c>
      <c r="G248" s="7" t="str">
        <f>"宫淑悦"</f>
        <v>宫淑悦</v>
      </c>
      <c r="H248" s="6"/>
    </row>
    <row r="249" ht="18" customHeight="1" spans="1:8">
      <c r="A249" s="6">
        <v>247</v>
      </c>
      <c r="B249" s="6" t="str">
        <f t="shared" si="23"/>
        <v>0401</v>
      </c>
      <c r="C249" s="7" t="s">
        <v>38</v>
      </c>
      <c r="D249" s="6" t="s">
        <v>39</v>
      </c>
      <c r="E249" s="6" t="s">
        <v>40</v>
      </c>
      <c r="F249" s="6" t="s">
        <v>36</v>
      </c>
      <c r="G249" s="7" t="str">
        <f>"冯君玉"</f>
        <v>冯君玉</v>
      </c>
      <c r="H249" s="6"/>
    </row>
    <row r="250" ht="18" customHeight="1" spans="1:8">
      <c r="A250" s="6">
        <v>248</v>
      </c>
      <c r="B250" s="6" t="str">
        <f t="shared" si="23"/>
        <v>0401</v>
      </c>
      <c r="C250" s="7" t="s">
        <v>38</v>
      </c>
      <c r="D250" s="6" t="s">
        <v>39</v>
      </c>
      <c r="E250" s="6" t="s">
        <v>40</v>
      </c>
      <c r="F250" s="6" t="s">
        <v>36</v>
      </c>
      <c r="G250" s="7" t="str">
        <f>"林可"</f>
        <v>林可</v>
      </c>
      <c r="H250" s="6"/>
    </row>
    <row r="251" ht="18" customHeight="1" spans="1:8">
      <c r="A251" s="6">
        <v>249</v>
      </c>
      <c r="B251" s="6" t="str">
        <f t="shared" si="23"/>
        <v>0401</v>
      </c>
      <c r="C251" s="7" t="s">
        <v>38</v>
      </c>
      <c r="D251" s="6" t="s">
        <v>39</v>
      </c>
      <c r="E251" s="6" t="s">
        <v>40</v>
      </c>
      <c r="F251" s="6" t="s">
        <v>36</v>
      </c>
      <c r="G251" s="7" t="str">
        <f>"容亚梅"</f>
        <v>容亚梅</v>
      </c>
      <c r="H251" s="6"/>
    </row>
    <row r="252" ht="18" customHeight="1" spans="1:8">
      <c r="A252" s="6">
        <v>250</v>
      </c>
      <c r="B252" s="6" t="str">
        <f t="shared" si="23"/>
        <v>0401</v>
      </c>
      <c r="C252" s="7" t="s">
        <v>38</v>
      </c>
      <c r="D252" s="6" t="s">
        <v>39</v>
      </c>
      <c r="E252" s="6" t="s">
        <v>40</v>
      </c>
      <c r="F252" s="6" t="s">
        <v>36</v>
      </c>
      <c r="G252" s="7" t="str">
        <f>"曹港华"</f>
        <v>曹港华</v>
      </c>
      <c r="H252" s="6"/>
    </row>
    <row r="253" ht="18" customHeight="1" spans="1:8">
      <c r="A253" s="6">
        <v>251</v>
      </c>
      <c r="B253" s="6" t="str">
        <f t="shared" si="23"/>
        <v>0401</v>
      </c>
      <c r="C253" s="7" t="s">
        <v>38</v>
      </c>
      <c r="D253" s="6" t="s">
        <v>39</v>
      </c>
      <c r="E253" s="6" t="s">
        <v>40</v>
      </c>
      <c r="F253" s="6" t="s">
        <v>36</v>
      </c>
      <c r="G253" s="7" t="str">
        <f>"苏娜"</f>
        <v>苏娜</v>
      </c>
      <c r="H253" s="6"/>
    </row>
    <row r="254" ht="18" customHeight="1" spans="1:8">
      <c r="A254" s="6">
        <v>252</v>
      </c>
      <c r="B254" s="6" t="str">
        <f t="shared" si="23"/>
        <v>0401</v>
      </c>
      <c r="C254" s="7" t="s">
        <v>38</v>
      </c>
      <c r="D254" s="6" t="s">
        <v>39</v>
      </c>
      <c r="E254" s="6" t="s">
        <v>40</v>
      </c>
      <c r="F254" s="6" t="s">
        <v>36</v>
      </c>
      <c r="G254" s="7" t="str">
        <f>"周莹"</f>
        <v>周莹</v>
      </c>
      <c r="H254" s="6"/>
    </row>
    <row r="255" ht="18" customHeight="1" spans="1:8">
      <c r="A255" s="6">
        <v>253</v>
      </c>
      <c r="B255" s="6" t="str">
        <f t="shared" ref="B255:B264" si="24">"0401"</f>
        <v>0401</v>
      </c>
      <c r="C255" s="7" t="s">
        <v>38</v>
      </c>
      <c r="D255" s="6" t="s">
        <v>39</v>
      </c>
      <c r="E255" s="6" t="s">
        <v>40</v>
      </c>
      <c r="F255" s="6" t="s">
        <v>36</v>
      </c>
      <c r="G255" s="7" t="str">
        <f>"樊晓倩"</f>
        <v>樊晓倩</v>
      </c>
      <c r="H255" s="6"/>
    </row>
    <row r="256" ht="18" customHeight="1" spans="1:8">
      <c r="A256" s="6">
        <v>254</v>
      </c>
      <c r="B256" s="6" t="str">
        <f t="shared" si="24"/>
        <v>0401</v>
      </c>
      <c r="C256" s="7" t="s">
        <v>38</v>
      </c>
      <c r="D256" s="6" t="s">
        <v>39</v>
      </c>
      <c r="E256" s="6" t="s">
        <v>40</v>
      </c>
      <c r="F256" s="6" t="s">
        <v>36</v>
      </c>
      <c r="G256" s="7" t="str">
        <f>"何政通"</f>
        <v>何政通</v>
      </c>
      <c r="H256" s="6"/>
    </row>
    <row r="257" ht="18" customHeight="1" spans="1:8">
      <c r="A257" s="6">
        <v>255</v>
      </c>
      <c r="B257" s="6" t="str">
        <f t="shared" si="24"/>
        <v>0401</v>
      </c>
      <c r="C257" s="7" t="s">
        <v>38</v>
      </c>
      <c r="D257" s="6" t="s">
        <v>39</v>
      </c>
      <c r="E257" s="6" t="s">
        <v>40</v>
      </c>
      <c r="F257" s="6" t="s">
        <v>36</v>
      </c>
      <c r="G257" s="7" t="str">
        <f>"罗福丽"</f>
        <v>罗福丽</v>
      </c>
      <c r="H257" s="6"/>
    </row>
    <row r="258" ht="18" customHeight="1" spans="1:8">
      <c r="A258" s="6">
        <v>256</v>
      </c>
      <c r="B258" s="6" t="str">
        <f t="shared" si="24"/>
        <v>0401</v>
      </c>
      <c r="C258" s="7" t="s">
        <v>38</v>
      </c>
      <c r="D258" s="6" t="s">
        <v>39</v>
      </c>
      <c r="E258" s="6" t="s">
        <v>40</v>
      </c>
      <c r="F258" s="6" t="s">
        <v>36</v>
      </c>
      <c r="G258" s="7" t="str">
        <f>"曹祎蕾"</f>
        <v>曹祎蕾</v>
      </c>
      <c r="H258" s="6"/>
    </row>
    <row r="259" ht="18" customHeight="1" spans="1:8">
      <c r="A259" s="6">
        <v>257</v>
      </c>
      <c r="B259" s="6" t="str">
        <f t="shared" si="24"/>
        <v>0401</v>
      </c>
      <c r="C259" s="7" t="s">
        <v>38</v>
      </c>
      <c r="D259" s="6" t="s">
        <v>39</v>
      </c>
      <c r="E259" s="6" t="s">
        <v>40</v>
      </c>
      <c r="F259" s="6" t="s">
        <v>36</v>
      </c>
      <c r="G259" s="7" t="str">
        <f>"刘金平"</f>
        <v>刘金平</v>
      </c>
      <c r="H259" s="6"/>
    </row>
    <row r="260" ht="18" customHeight="1" spans="1:8">
      <c r="A260" s="6">
        <v>258</v>
      </c>
      <c r="B260" s="6" t="str">
        <f t="shared" si="24"/>
        <v>0401</v>
      </c>
      <c r="C260" s="7" t="s">
        <v>38</v>
      </c>
      <c r="D260" s="6" t="s">
        <v>39</v>
      </c>
      <c r="E260" s="6" t="s">
        <v>40</v>
      </c>
      <c r="F260" s="6" t="s">
        <v>36</v>
      </c>
      <c r="G260" s="7" t="str">
        <f>"梁朝娜"</f>
        <v>梁朝娜</v>
      </c>
      <c r="H260" s="6"/>
    </row>
    <row r="261" ht="18" customHeight="1" spans="1:8">
      <c r="A261" s="6">
        <v>259</v>
      </c>
      <c r="B261" s="6" t="str">
        <f t="shared" si="24"/>
        <v>0401</v>
      </c>
      <c r="C261" s="7" t="s">
        <v>38</v>
      </c>
      <c r="D261" s="6" t="s">
        <v>39</v>
      </c>
      <c r="E261" s="6" t="s">
        <v>40</v>
      </c>
      <c r="F261" s="6" t="s">
        <v>36</v>
      </c>
      <c r="G261" s="7" t="str">
        <f>"刘黎静"</f>
        <v>刘黎静</v>
      </c>
      <c r="H261" s="6"/>
    </row>
    <row r="262" ht="18" customHeight="1" spans="1:8">
      <c r="A262" s="6">
        <v>260</v>
      </c>
      <c r="B262" s="6" t="str">
        <f t="shared" si="24"/>
        <v>0401</v>
      </c>
      <c r="C262" s="7" t="s">
        <v>38</v>
      </c>
      <c r="D262" s="6" t="s">
        <v>39</v>
      </c>
      <c r="E262" s="6" t="s">
        <v>40</v>
      </c>
      <c r="F262" s="6" t="s">
        <v>36</v>
      </c>
      <c r="G262" s="7" t="str">
        <f>"周晓彤"</f>
        <v>周晓彤</v>
      </c>
      <c r="H262" s="6"/>
    </row>
    <row r="263" ht="18" customHeight="1" spans="1:8">
      <c r="A263" s="6">
        <v>261</v>
      </c>
      <c r="B263" s="6" t="str">
        <f t="shared" si="24"/>
        <v>0401</v>
      </c>
      <c r="C263" s="7" t="s">
        <v>38</v>
      </c>
      <c r="D263" s="6" t="s">
        <v>39</v>
      </c>
      <c r="E263" s="6" t="s">
        <v>40</v>
      </c>
      <c r="F263" s="6" t="s">
        <v>36</v>
      </c>
      <c r="G263" s="7" t="str">
        <f>"王雯欣"</f>
        <v>王雯欣</v>
      </c>
      <c r="H263" s="6"/>
    </row>
    <row r="264" ht="18" customHeight="1" spans="1:8">
      <c r="A264" s="6">
        <v>262</v>
      </c>
      <c r="B264" s="6" t="str">
        <f t="shared" si="24"/>
        <v>0401</v>
      </c>
      <c r="C264" s="7" t="s">
        <v>38</v>
      </c>
      <c r="D264" s="6" t="s">
        <v>39</v>
      </c>
      <c r="E264" s="6" t="s">
        <v>40</v>
      </c>
      <c r="F264" s="6" t="s">
        <v>36</v>
      </c>
      <c r="G264" s="7" t="str">
        <f>"吴海星"</f>
        <v>吴海星</v>
      </c>
      <c r="H264" s="6"/>
    </row>
    <row r="265" ht="18" customHeight="1" spans="1:8">
      <c r="A265" s="6">
        <v>263</v>
      </c>
      <c r="B265" s="6" t="str">
        <f t="shared" ref="B265:B274" si="25">"0401"</f>
        <v>0401</v>
      </c>
      <c r="C265" s="7" t="s">
        <v>38</v>
      </c>
      <c r="D265" s="6" t="s">
        <v>39</v>
      </c>
      <c r="E265" s="6" t="s">
        <v>40</v>
      </c>
      <c r="F265" s="6" t="s">
        <v>36</v>
      </c>
      <c r="G265" s="7" t="str">
        <f>"李森楠"</f>
        <v>李森楠</v>
      </c>
      <c r="H265" s="6"/>
    </row>
    <row r="266" ht="18" customHeight="1" spans="1:8">
      <c r="A266" s="6">
        <v>264</v>
      </c>
      <c r="B266" s="6" t="str">
        <f t="shared" si="25"/>
        <v>0401</v>
      </c>
      <c r="C266" s="7" t="s">
        <v>38</v>
      </c>
      <c r="D266" s="6" t="s">
        <v>39</v>
      </c>
      <c r="E266" s="6" t="s">
        <v>40</v>
      </c>
      <c r="F266" s="6" t="s">
        <v>36</v>
      </c>
      <c r="G266" s="7" t="str">
        <f>"韩相博"</f>
        <v>韩相博</v>
      </c>
      <c r="H266" s="6"/>
    </row>
    <row r="267" ht="18" customHeight="1" spans="1:8">
      <c r="A267" s="6">
        <v>265</v>
      </c>
      <c r="B267" s="6" t="str">
        <f t="shared" si="25"/>
        <v>0401</v>
      </c>
      <c r="C267" s="7" t="s">
        <v>38</v>
      </c>
      <c r="D267" s="6" t="s">
        <v>39</v>
      </c>
      <c r="E267" s="6" t="s">
        <v>40</v>
      </c>
      <c r="F267" s="6" t="s">
        <v>36</v>
      </c>
      <c r="G267" s="7" t="str">
        <f>"耿广安"</f>
        <v>耿广安</v>
      </c>
      <c r="H267" s="6"/>
    </row>
    <row r="268" ht="18" customHeight="1" spans="1:8">
      <c r="A268" s="6">
        <v>266</v>
      </c>
      <c r="B268" s="6" t="str">
        <f t="shared" si="25"/>
        <v>0401</v>
      </c>
      <c r="C268" s="7" t="s">
        <v>38</v>
      </c>
      <c r="D268" s="6" t="s">
        <v>39</v>
      </c>
      <c r="E268" s="6" t="s">
        <v>40</v>
      </c>
      <c r="F268" s="6" t="s">
        <v>36</v>
      </c>
      <c r="G268" s="7" t="str">
        <f>"金哲如"</f>
        <v>金哲如</v>
      </c>
      <c r="H268" s="6"/>
    </row>
    <row r="269" ht="18" customHeight="1" spans="1:8">
      <c r="A269" s="6">
        <v>267</v>
      </c>
      <c r="B269" s="6" t="str">
        <f t="shared" si="25"/>
        <v>0401</v>
      </c>
      <c r="C269" s="7" t="s">
        <v>38</v>
      </c>
      <c r="D269" s="6" t="s">
        <v>39</v>
      </c>
      <c r="E269" s="6" t="s">
        <v>40</v>
      </c>
      <c r="F269" s="6" t="s">
        <v>36</v>
      </c>
      <c r="G269" s="7" t="str">
        <f>"彭小茗"</f>
        <v>彭小茗</v>
      </c>
      <c r="H269" s="6"/>
    </row>
    <row r="270" ht="18" customHeight="1" spans="1:8">
      <c r="A270" s="6">
        <v>268</v>
      </c>
      <c r="B270" s="6" t="str">
        <f t="shared" si="25"/>
        <v>0401</v>
      </c>
      <c r="C270" s="7" t="s">
        <v>38</v>
      </c>
      <c r="D270" s="6" t="s">
        <v>39</v>
      </c>
      <c r="E270" s="6" t="s">
        <v>40</v>
      </c>
      <c r="F270" s="6" t="s">
        <v>36</v>
      </c>
      <c r="G270" s="7" t="str">
        <f>"刘梦"</f>
        <v>刘梦</v>
      </c>
      <c r="H270" s="6"/>
    </row>
    <row r="271" ht="18" customHeight="1" spans="1:8">
      <c r="A271" s="6">
        <v>269</v>
      </c>
      <c r="B271" s="6" t="str">
        <f t="shared" si="25"/>
        <v>0401</v>
      </c>
      <c r="C271" s="7" t="s">
        <v>38</v>
      </c>
      <c r="D271" s="6" t="s">
        <v>39</v>
      </c>
      <c r="E271" s="6" t="s">
        <v>40</v>
      </c>
      <c r="F271" s="6" t="s">
        <v>36</v>
      </c>
      <c r="G271" s="7" t="str">
        <f>"林诗怡"</f>
        <v>林诗怡</v>
      </c>
      <c r="H271" s="6"/>
    </row>
    <row r="272" ht="18" customHeight="1" spans="1:8">
      <c r="A272" s="6">
        <v>270</v>
      </c>
      <c r="B272" s="6" t="str">
        <f t="shared" si="25"/>
        <v>0401</v>
      </c>
      <c r="C272" s="7" t="s">
        <v>38</v>
      </c>
      <c r="D272" s="6" t="s">
        <v>39</v>
      </c>
      <c r="E272" s="6" t="s">
        <v>40</v>
      </c>
      <c r="F272" s="6" t="s">
        <v>36</v>
      </c>
      <c r="G272" s="7" t="str">
        <f>"罗家庆"</f>
        <v>罗家庆</v>
      </c>
      <c r="H272" s="6"/>
    </row>
    <row r="273" ht="18" customHeight="1" spans="1:8">
      <c r="A273" s="6">
        <v>271</v>
      </c>
      <c r="B273" s="6" t="str">
        <f t="shared" si="25"/>
        <v>0401</v>
      </c>
      <c r="C273" s="7" t="s">
        <v>38</v>
      </c>
      <c r="D273" s="6" t="s">
        <v>39</v>
      </c>
      <c r="E273" s="6" t="s">
        <v>40</v>
      </c>
      <c r="F273" s="6" t="s">
        <v>36</v>
      </c>
      <c r="G273" s="7" t="str">
        <f>"高一平"</f>
        <v>高一平</v>
      </c>
      <c r="H273" s="6"/>
    </row>
    <row r="274" ht="18" customHeight="1" spans="1:8">
      <c r="A274" s="6">
        <v>272</v>
      </c>
      <c r="B274" s="6" t="str">
        <f t="shared" si="25"/>
        <v>0401</v>
      </c>
      <c r="C274" s="7" t="s">
        <v>38</v>
      </c>
      <c r="D274" s="6" t="s">
        <v>39</v>
      </c>
      <c r="E274" s="6" t="s">
        <v>40</v>
      </c>
      <c r="F274" s="6" t="s">
        <v>36</v>
      </c>
      <c r="G274" s="7" t="str">
        <f>"蒋莉"</f>
        <v>蒋莉</v>
      </c>
      <c r="H274" s="6"/>
    </row>
    <row r="275" ht="18" customHeight="1" spans="1:8">
      <c r="A275" s="6">
        <v>273</v>
      </c>
      <c r="B275" s="6" t="str">
        <f t="shared" ref="B275:B284" si="26">"0401"</f>
        <v>0401</v>
      </c>
      <c r="C275" s="7" t="s">
        <v>38</v>
      </c>
      <c r="D275" s="6" t="s">
        <v>39</v>
      </c>
      <c r="E275" s="6" t="s">
        <v>40</v>
      </c>
      <c r="F275" s="6" t="s">
        <v>36</v>
      </c>
      <c r="G275" s="7" t="str">
        <f>"陈秋诗"</f>
        <v>陈秋诗</v>
      </c>
      <c r="H275" s="6"/>
    </row>
    <row r="276" ht="18" customHeight="1" spans="1:8">
      <c r="A276" s="6">
        <v>274</v>
      </c>
      <c r="B276" s="6" t="str">
        <f t="shared" si="26"/>
        <v>0401</v>
      </c>
      <c r="C276" s="7" t="s">
        <v>38</v>
      </c>
      <c r="D276" s="6" t="s">
        <v>39</v>
      </c>
      <c r="E276" s="6" t="s">
        <v>40</v>
      </c>
      <c r="F276" s="6" t="s">
        <v>36</v>
      </c>
      <c r="G276" s="7" t="str">
        <f>"罗丽萍"</f>
        <v>罗丽萍</v>
      </c>
      <c r="H276" s="6"/>
    </row>
    <row r="277" ht="18" customHeight="1" spans="1:8">
      <c r="A277" s="6">
        <v>275</v>
      </c>
      <c r="B277" s="6" t="str">
        <f t="shared" si="26"/>
        <v>0401</v>
      </c>
      <c r="C277" s="7" t="s">
        <v>38</v>
      </c>
      <c r="D277" s="6" t="s">
        <v>39</v>
      </c>
      <c r="E277" s="6" t="s">
        <v>40</v>
      </c>
      <c r="F277" s="6" t="s">
        <v>36</v>
      </c>
      <c r="G277" s="7" t="str">
        <f>"陈开莉"</f>
        <v>陈开莉</v>
      </c>
      <c r="H277" s="6"/>
    </row>
    <row r="278" ht="18" customHeight="1" spans="1:8">
      <c r="A278" s="6">
        <v>276</v>
      </c>
      <c r="B278" s="6" t="str">
        <f t="shared" si="26"/>
        <v>0401</v>
      </c>
      <c r="C278" s="7" t="s">
        <v>38</v>
      </c>
      <c r="D278" s="6" t="s">
        <v>39</v>
      </c>
      <c r="E278" s="6" t="s">
        <v>40</v>
      </c>
      <c r="F278" s="6" t="s">
        <v>36</v>
      </c>
      <c r="G278" s="7" t="str">
        <f>"李新"</f>
        <v>李新</v>
      </c>
      <c r="H278" s="6"/>
    </row>
    <row r="279" ht="18" customHeight="1" spans="1:8">
      <c r="A279" s="6">
        <v>277</v>
      </c>
      <c r="B279" s="6" t="str">
        <f t="shared" si="26"/>
        <v>0401</v>
      </c>
      <c r="C279" s="7" t="s">
        <v>38</v>
      </c>
      <c r="D279" s="6" t="s">
        <v>39</v>
      </c>
      <c r="E279" s="6" t="s">
        <v>40</v>
      </c>
      <c r="F279" s="6" t="s">
        <v>36</v>
      </c>
      <c r="G279" s="7" t="str">
        <f>"刘业莹"</f>
        <v>刘业莹</v>
      </c>
      <c r="H279" s="6"/>
    </row>
    <row r="280" ht="18" customHeight="1" spans="1:8">
      <c r="A280" s="6">
        <v>278</v>
      </c>
      <c r="B280" s="6" t="str">
        <f t="shared" si="26"/>
        <v>0401</v>
      </c>
      <c r="C280" s="7" t="s">
        <v>38</v>
      </c>
      <c r="D280" s="6" t="s">
        <v>39</v>
      </c>
      <c r="E280" s="6" t="s">
        <v>40</v>
      </c>
      <c r="F280" s="6" t="s">
        <v>36</v>
      </c>
      <c r="G280" s="7" t="str">
        <f>"戴晨露"</f>
        <v>戴晨露</v>
      </c>
      <c r="H280" s="6"/>
    </row>
    <row r="281" ht="18" customHeight="1" spans="1:8">
      <c r="A281" s="6">
        <v>279</v>
      </c>
      <c r="B281" s="6" t="str">
        <f t="shared" si="26"/>
        <v>0401</v>
      </c>
      <c r="C281" s="7" t="s">
        <v>38</v>
      </c>
      <c r="D281" s="6" t="s">
        <v>39</v>
      </c>
      <c r="E281" s="6" t="s">
        <v>40</v>
      </c>
      <c r="F281" s="6" t="s">
        <v>36</v>
      </c>
      <c r="G281" s="7" t="str">
        <f>"韦其慧"</f>
        <v>韦其慧</v>
      </c>
      <c r="H281" s="6"/>
    </row>
    <row r="282" ht="18" customHeight="1" spans="1:8">
      <c r="A282" s="6">
        <v>280</v>
      </c>
      <c r="B282" s="6" t="str">
        <f t="shared" si="26"/>
        <v>0401</v>
      </c>
      <c r="C282" s="7" t="s">
        <v>38</v>
      </c>
      <c r="D282" s="6" t="s">
        <v>39</v>
      </c>
      <c r="E282" s="6" t="s">
        <v>40</v>
      </c>
      <c r="F282" s="6" t="s">
        <v>36</v>
      </c>
      <c r="G282" s="7" t="str">
        <f>"陈月森"</f>
        <v>陈月森</v>
      </c>
      <c r="H282" s="6"/>
    </row>
    <row r="283" ht="18" customHeight="1" spans="1:8">
      <c r="A283" s="6">
        <v>281</v>
      </c>
      <c r="B283" s="6" t="str">
        <f t="shared" si="26"/>
        <v>0401</v>
      </c>
      <c r="C283" s="7" t="s">
        <v>38</v>
      </c>
      <c r="D283" s="6" t="s">
        <v>39</v>
      </c>
      <c r="E283" s="6" t="s">
        <v>40</v>
      </c>
      <c r="F283" s="6" t="s">
        <v>36</v>
      </c>
      <c r="G283" s="7" t="str">
        <f>"曾玉珠"</f>
        <v>曾玉珠</v>
      </c>
      <c r="H283" s="6"/>
    </row>
    <row r="284" ht="18" customHeight="1" spans="1:8">
      <c r="A284" s="6">
        <v>282</v>
      </c>
      <c r="B284" s="6" t="str">
        <f t="shared" si="26"/>
        <v>0401</v>
      </c>
      <c r="C284" s="7" t="s">
        <v>38</v>
      </c>
      <c r="D284" s="6" t="s">
        <v>39</v>
      </c>
      <c r="E284" s="6" t="s">
        <v>40</v>
      </c>
      <c r="F284" s="6" t="s">
        <v>36</v>
      </c>
      <c r="G284" s="7" t="str">
        <f>"李雪茹"</f>
        <v>李雪茹</v>
      </c>
      <c r="H284" s="6"/>
    </row>
    <row r="285" ht="18" customHeight="1" spans="1:8">
      <c r="A285" s="6">
        <v>283</v>
      </c>
      <c r="B285" s="6" t="str">
        <f t="shared" ref="B285:B294" si="27">"0401"</f>
        <v>0401</v>
      </c>
      <c r="C285" s="7" t="s">
        <v>38</v>
      </c>
      <c r="D285" s="6" t="s">
        <v>39</v>
      </c>
      <c r="E285" s="6" t="s">
        <v>40</v>
      </c>
      <c r="F285" s="6" t="s">
        <v>36</v>
      </c>
      <c r="G285" s="7" t="str">
        <f>"董亦辰"</f>
        <v>董亦辰</v>
      </c>
      <c r="H285" s="6"/>
    </row>
    <row r="286" ht="18" customHeight="1" spans="1:8">
      <c r="A286" s="6">
        <v>284</v>
      </c>
      <c r="B286" s="6" t="str">
        <f t="shared" si="27"/>
        <v>0401</v>
      </c>
      <c r="C286" s="7" t="s">
        <v>38</v>
      </c>
      <c r="D286" s="6" t="s">
        <v>39</v>
      </c>
      <c r="E286" s="6" t="s">
        <v>40</v>
      </c>
      <c r="F286" s="6" t="s">
        <v>36</v>
      </c>
      <c r="G286" s="7" t="str">
        <f>"陈海燕"</f>
        <v>陈海燕</v>
      </c>
      <c r="H286" s="6"/>
    </row>
    <row r="287" ht="18" customHeight="1" spans="1:8">
      <c r="A287" s="6">
        <v>285</v>
      </c>
      <c r="B287" s="6" t="str">
        <f t="shared" si="27"/>
        <v>0401</v>
      </c>
      <c r="C287" s="7" t="s">
        <v>38</v>
      </c>
      <c r="D287" s="6" t="s">
        <v>39</v>
      </c>
      <c r="E287" s="6" t="s">
        <v>40</v>
      </c>
      <c r="F287" s="6" t="s">
        <v>36</v>
      </c>
      <c r="G287" s="7" t="str">
        <f>"张明珠"</f>
        <v>张明珠</v>
      </c>
      <c r="H287" s="6"/>
    </row>
    <row r="288" ht="18" customHeight="1" spans="1:8">
      <c r="A288" s="6">
        <v>286</v>
      </c>
      <c r="B288" s="6" t="str">
        <f t="shared" si="27"/>
        <v>0401</v>
      </c>
      <c r="C288" s="7" t="s">
        <v>38</v>
      </c>
      <c r="D288" s="6" t="s">
        <v>39</v>
      </c>
      <c r="E288" s="6" t="s">
        <v>40</v>
      </c>
      <c r="F288" s="6" t="s">
        <v>36</v>
      </c>
      <c r="G288" s="7" t="str">
        <f>"孙清元"</f>
        <v>孙清元</v>
      </c>
      <c r="H288" s="6"/>
    </row>
    <row r="289" ht="18" customHeight="1" spans="1:8">
      <c r="A289" s="6">
        <v>287</v>
      </c>
      <c r="B289" s="6" t="str">
        <f t="shared" si="27"/>
        <v>0401</v>
      </c>
      <c r="C289" s="7" t="s">
        <v>38</v>
      </c>
      <c r="D289" s="6" t="s">
        <v>39</v>
      </c>
      <c r="E289" s="6" t="s">
        <v>40</v>
      </c>
      <c r="F289" s="6" t="s">
        <v>36</v>
      </c>
      <c r="G289" s="7" t="str">
        <f>"符慧珍"</f>
        <v>符慧珍</v>
      </c>
      <c r="H289" s="6"/>
    </row>
    <row r="290" ht="18" customHeight="1" spans="1:8">
      <c r="A290" s="6">
        <v>288</v>
      </c>
      <c r="B290" s="6" t="str">
        <f t="shared" si="27"/>
        <v>0401</v>
      </c>
      <c r="C290" s="7" t="s">
        <v>38</v>
      </c>
      <c r="D290" s="6" t="s">
        <v>39</v>
      </c>
      <c r="E290" s="6" t="s">
        <v>40</v>
      </c>
      <c r="F290" s="6" t="s">
        <v>36</v>
      </c>
      <c r="G290" s="7" t="str">
        <f>"竺莲"</f>
        <v>竺莲</v>
      </c>
      <c r="H290" s="6"/>
    </row>
    <row r="291" ht="18" customHeight="1" spans="1:8">
      <c r="A291" s="6">
        <v>289</v>
      </c>
      <c r="B291" s="6" t="str">
        <f t="shared" si="27"/>
        <v>0401</v>
      </c>
      <c r="C291" s="7" t="s">
        <v>38</v>
      </c>
      <c r="D291" s="6" t="s">
        <v>39</v>
      </c>
      <c r="E291" s="6" t="s">
        <v>40</v>
      </c>
      <c r="F291" s="6" t="s">
        <v>36</v>
      </c>
      <c r="G291" s="7" t="str">
        <f>"马蜻霞"</f>
        <v>马蜻霞</v>
      </c>
      <c r="H291" s="6"/>
    </row>
    <row r="292" ht="18" customHeight="1" spans="1:8">
      <c r="A292" s="6">
        <v>290</v>
      </c>
      <c r="B292" s="6" t="str">
        <f t="shared" si="27"/>
        <v>0401</v>
      </c>
      <c r="C292" s="7" t="s">
        <v>38</v>
      </c>
      <c r="D292" s="6" t="s">
        <v>39</v>
      </c>
      <c r="E292" s="6" t="s">
        <v>40</v>
      </c>
      <c r="F292" s="6" t="s">
        <v>36</v>
      </c>
      <c r="G292" s="7" t="str">
        <f>"贺晓澍"</f>
        <v>贺晓澍</v>
      </c>
      <c r="H292" s="6"/>
    </row>
    <row r="293" ht="18" customHeight="1" spans="1:8">
      <c r="A293" s="6">
        <v>291</v>
      </c>
      <c r="B293" s="6" t="str">
        <f t="shared" si="27"/>
        <v>0401</v>
      </c>
      <c r="C293" s="7" t="s">
        <v>38</v>
      </c>
      <c r="D293" s="6" t="s">
        <v>39</v>
      </c>
      <c r="E293" s="6" t="s">
        <v>40</v>
      </c>
      <c r="F293" s="6" t="s">
        <v>36</v>
      </c>
      <c r="G293" s="7" t="str">
        <f>"杨智超"</f>
        <v>杨智超</v>
      </c>
      <c r="H293" s="6"/>
    </row>
    <row r="294" ht="18" customHeight="1" spans="1:8">
      <c r="A294" s="6">
        <v>292</v>
      </c>
      <c r="B294" s="6" t="str">
        <f t="shared" si="27"/>
        <v>0401</v>
      </c>
      <c r="C294" s="7" t="s">
        <v>38</v>
      </c>
      <c r="D294" s="6" t="s">
        <v>39</v>
      </c>
      <c r="E294" s="6" t="s">
        <v>40</v>
      </c>
      <c r="F294" s="6" t="s">
        <v>36</v>
      </c>
      <c r="G294" s="7" t="str">
        <f>"张舰"</f>
        <v>张舰</v>
      </c>
      <c r="H294" s="6"/>
    </row>
    <row r="295" ht="18" customHeight="1" spans="1:8">
      <c r="A295" s="6">
        <v>293</v>
      </c>
      <c r="B295" s="6" t="str">
        <f t="shared" ref="B295:B304" si="28">"0401"</f>
        <v>0401</v>
      </c>
      <c r="C295" s="7" t="s">
        <v>38</v>
      </c>
      <c r="D295" s="6" t="s">
        <v>39</v>
      </c>
      <c r="E295" s="6" t="s">
        <v>40</v>
      </c>
      <c r="F295" s="6" t="s">
        <v>36</v>
      </c>
      <c r="G295" s="7" t="str">
        <f>"陈采薇"</f>
        <v>陈采薇</v>
      </c>
      <c r="H295" s="6"/>
    </row>
    <row r="296" ht="18" customHeight="1" spans="1:8">
      <c r="A296" s="6">
        <v>294</v>
      </c>
      <c r="B296" s="6" t="str">
        <f t="shared" si="28"/>
        <v>0401</v>
      </c>
      <c r="C296" s="7" t="s">
        <v>38</v>
      </c>
      <c r="D296" s="6" t="s">
        <v>39</v>
      </c>
      <c r="E296" s="6" t="s">
        <v>40</v>
      </c>
      <c r="F296" s="6" t="s">
        <v>36</v>
      </c>
      <c r="G296" s="7" t="str">
        <f>"蓝淯琛"</f>
        <v>蓝淯琛</v>
      </c>
      <c r="H296" s="6"/>
    </row>
    <row r="297" ht="18" customHeight="1" spans="1:8">
      <c r="A297" s="6">
        <v>295</v>
      </c>
      <c r="B297" s="6" t="str">
        <f t="shared" si="28"/>
        <v>0401</v>
      </c>
      <c r="C297" s="7" t="s">
        <v>38</v>
      </c>
      <c r="D297" s="6" t="s">
        <v>39</v>
      </c>
      <c r="E297" s="6" t="s">
        <v>40</v>
      </c>
      <c r="F297" s="6" t="s">
        <v>36</v>
      </c>
      <c r="G297" s="7" t="str">
        <f>"文小玲"</f>
        <v>文小玲</v>
      </c>
      <c r="H297" s="6"/>
    </row>
    <row r="298" ht="18" customHeight="1" spans="1:8">
      <c r="A298" s="6">
        <v>296</v>
      </c>
      <c r="B298" s="6" t="str">
        <f t="shared" si="28"/>
        <v>0401</v>
      </c>
      <c r="C298" s="7" t="s">
        <v>38</v>
      </c>
      <c r="D298" s="6" t="s">
        <v>39</v>
      </c>
      <c r="E298" s="6" t="s">
        <v>40</v>
      </c>
      <c r="F298" s="6" t="s">
        <v>36</v>
      </c>
      <c r="G298" s="7" t="str">
        <f>"吴丹玭"</f>
        <v>吴丹玭</v>
      </c>
      <c r="H298" s="6"/>
    </row>
    <row r="299" ht="18" customHeight="1" spans="1:8">
      <c r="A299" s="6">
        <v>297</v>
      </c>
      <c r="B299" s="6" t="str">
        <f t="shared" si="28"/>
        <v>0401</v>
      </c>
      <c r="C299" s="7" t="s">
        <v>38</v>
      </c>
      <c r="D299" s="6" t="s">
        <v>39</v>
      </c>
      <c r="E299" s="6" t="s">
        <v>40</v>
      </c>
      <c r="F299" s="6" t="s">
        <v>36</v>
      </c>
      <c r="G299" s="7" t="str">
        <f>"刘浩东"</f>
        <v>刘浩东</v>
      </c>
      <c r="H299" s="6"/>
    </row>
    <row r="300" ht="18" customHeight="1" spans="1:8">
      <c r="A300" s="6">
        <v>298</v>
      </c>
      <c r="B300" s="6" t="str">
        <f t="shared" si="28"/>
        <v>0401</v>
      </c>
      <c r="C300" s="7" t="s">
        <v>38</v>
      </c>
      <c r="D300" s="6" t="s">
        <v>39</v>
      </c>
      <c r="E300" s="6" t="s">
        <v>40</v>
      </c>
      <c r="F300" s="6" t="s">
        <v>36</v>
      </c>
      <c r="G300" s="7" t="str">
        <f>"田瑶"</f>
        <v>田瑶</v>
      </c>
      <c r="H300" s="6"/>
    </row>
    <row r="301" ht="18" customHeight="1" spans="1:8">
      <c r="A301" s="6">
        <v>299</v>
      </c>
      <c r="B301" s="6" t="str">
        <f t="shared" si="28"/>
        <v>0401</v>
      </c>
      <c r="C301" s="7" t="s">
        <v>38</v>
      </c>
      <c r="D301" s="6" t="s">
        <v>39</v>
      </c>
      <c r="E301" s="6" t="s">
        <v>40</v>
      </c>
      <c r="F301" s="6" t="s">
        <v>36</v>
      </c>
      <c r="G301" s="7" t="str">
        <f>"钱晨豪"</f>
        <v>钱晨豪</v>
      </c>
      <c r="H301" s="6"/>
    </row>
    <row r="302" ht="18" customHeight="1" spans="1:8">
      <c r="A302" s="6">
        <v>300</v>
      </c>
      <c r="B302" s="6" t="str">
        <f t="shared" si="28"/>
        <v>0401</v>
      </c>
      <c r="C302" s="7" t="s">
        <v>38</v>
      </c>
      <c r="D302" s="6" t="s">
        <v>39</v>
      </c>
      <c r="E302" s="6" t="s">
        <v>40</v>
      </c>
      <c r="F302" s="6" t="s">
        <v>36</v>
      </c>
      <c r="G302" s="7" t="str">
        <f>"郝诗雯"</f>
        <v>郝诗雯</v>
      </c>
      <c r="H302" s="6"/>
    </row>
    <row r="303" ht="18" customHeight="1" spans="1:8">
      <c r="A303" s="6">
        <v>301</v>
      </c>
      <c r="B303" s="6" t="str">
        <f t="shared" si="28"/>
        <v>0401</v>
      </c>
      <c r="C303" s="7" t="s">
        <v>38</v>
      </c>
      <c r="D303" s="6" t="s">
        <v>39</v>
      </c>
      <c r="E303" s="6" t="s">
        <v>40</v>
      </c>
      <c r="F303" s="6" t="s">
        <v>36</v>
      </c>
      <c r="G303" s="7" t="str">
        <f>"桑思语"</f>
        <v>桑思语</v>
      </c>
      <c r="H303" s="6"/>
    </row>
    <row r="304" ht="18" customHeight="1" spans="1:8">
      <c r="A304" s="6">
        <v>302</v>
      </c>
      <c r="B304" s="6" t="str">
        <f t="shared" si="28"/>
        <v>0401</v>
      </c>
      <c r="C304" s="7" t="s">
        <v>38</v>
      </c>
      <c r="D304" s="6" t="s">
        <v>39</v>
      </c>
      <c r="E304" s="6" t="s">
        <v>40</v>
      </c>
      <c r="F304" s="6" t="s">
        <v>36</v>
      </c>
      <c r="G304" s="7" t="str">
        <f>"王志愚"</f>
        <v>王志愚</v>
      </c>
      <c r="H304" s="6"/>
    </row>
    <row r="305" ht="18" customHeight="1" spans="1:8">
      <c r="A305" s="6">
        <v>303</v>
      </c>
      <c r="B305" s="6" t="str">
        <f t="shared" ref="B305:B314" si="29">"0401"</f>
        <v>0401</v>
      </c>
      <c r="C305" s="7" t="s">
        <v>38</v>
      </c>
      <c r="D305" s="6" t="s">
        <v>39</v>
      </c>
      <c r="E305" s="6" t="s">
        <v>40</v>
      </c>
      <c r="F305" s="6" t="s">
        <v>36</v>
      </c>
      <c r="G305" s="7" t="str">
        <f>"曾璇"</f>
        <v>曾璇</v>
      </c>
      <c r="H305" s="6"/>
    </row>
    <row r="306" ht="18" customHeight="1" spans="1:8">
      <c r="A306" s="6">
        <v>304</v>
      </c>
      <c r="B306" s="6" t="str">
        <f t="shared" si="29"/>
        <v>0401</v>
      </c>
      <c r="C306" s="7" t="s">
        <v>38</v>
      </c>
      <c r="D306" s="6" t="s">
        <v>39</v>
      </c>
      <c r="E306" s="6" t="s">
        <v>40</v>
      </c>
      <c r="F306" s="6" t="s">
        <v>36</v>
      </c>
      <c r="G306" s="7" t="str">
        <f>"侯乃鸾"</f>
        <v>侯乃鸾</v>
      </c>
      <c r="H306" s="6"/>
    </row>
    <row r="307" ht="18" customHeight="1" spans="1:8">
      <c r="A307" s="6">
        <v>305</v>
      </c>
      <c r="B307" s="6" t="str">
        <f t="shared" si="29"/>
        <v>0401</v>
      </c>
      <c r="C307" s="7" t="s">
        <v>38</v>
      </c>
      <c r="D307" s="6" t="s">
        <v>39</v>
      </c>
      <c r="E307" s="6" t="s">
        <v>40</v>
      </c>
      <c r="F307" s="6" t="s">
        <v>36</v>
      </c>
      <c r="G307" s="7" t="str">
        <f>"李美慧"</f>
        <v>李美慧</v>
      </c>
      <c r="H307" s="6"/>
    </row>
    <row r="308" ht="18" customHeight="1" spans="1:8">
      <c r="A308" s="6">
        <v>306</v>
      </c>
      <c r="B308" s="6" t="str">
        <f t="shared" si="29"/>
        <v>0401</v>
      </c>
      <c r="C308" s="7" t="s">
        <v>38</v>
      </c>
      <c r="D308" s="6" t="s">
        <v>39</v>
      </c>
      <c r="E308" s="6" t="s">
        <v>40</v>
      </c>
      <c r="F308" s="6" t="s">
        <v>36</v>
      </c>
      <c r="G308" s="7" t="str">
        <f>"林海茹"</f>
        <v>林海茹</v>
      </c>
      <c r="H308" s="6"/>
    </row>
    <row r="309" ht="18" customHeight="1" spans="1:8">
      <c r="A309" s="6">
        <v>307</v>
      </c>
      <c r="B309" s="6" t="str">
        <f t="shared" si="29"/>
        <v>0401</v>
      </c>
      <c r="C309" s="7" t="s">
        <v>38</v>
      </c>
      <c r="D309" s="6" t="s">
        <v>39</v>
      </c>
      <c r="E309" s="6" t="s">
        <v>40</v>
      </c>
      <c r="F309" s="6" t="s">
        <v>36</v>
      </c>
      <c r="G309" s="7" t="str">
        <f>"刘泽"</f>
        <v>刘泽</v>
      </c>
      <c r="H309" s="6"/>
    </row>
    <row r="310" ht="18" customHeight="1" spans="1:8">
      <c r="A310" s="6">
        <v>308</v>
      </c>
      <c r="B310" s="6" t="str">
        <f t="shared" si="29"/>
        <v>0401</v>
      </c>
      <c r="C310" s="7" t="s">
        <v>38</v>
      </c>
      <c r="D310" s="6" t="s">
        <v>39</v>
      </c>
      <c r="E310" s="6" t="s">
        <v>40</v>
      </c>
      <c r="F310" s="6" t="s">
        <v>36</v>
      </c>
      <c r="G310" s="7" t="str">
        <f>"李时嘉"</f>
        <v>李时嘉</v>
      </c>
      <c r="H310" s="6"/>
    </row>
    <row r="311" ht="18" customHeight="1" spans="1:8">
      <c r="A311" s="6">
        <v>309</v>
      </c>
      <c r="B311" s="6" t="str">
        <f t="shared" si="29"/>
        <v>0401</v>
      </c>
      <c r="C311" s="7" t="s">
        <v>38</v>
      </c>
      <c r="D311" s="6" t="s">
        <v>39</v>
      </c>
      <c r="E311" s="6" t="s">
        <v>40</v>
      </c>
      <c r="F311" s="6" t="s">
        <v>36</v>
      </c>
      <c r="G311" s="7" t="str">
        <f>"刘瑾"</f>
        <v>刘瑾</v>
      </c>
      <c r="H311" s="6"/>
    </row>
    <row r="312" ht="18" customHeight="1" spans="1:8">
      <c r="A312" s="6">
        <v>310</v>
      </c>
      <c r="B312" s="6" t="str">
        <f t="shared" si="29"/>
        <v>0401</v>
      </c>
      <c r="C312" s="7" t="s">
        <v>38</v>
      </c>
      <c r="D312" s="6" t="s">
        <v>39</v>
      </c>
      <c r="E312" s="6" t="s">
        <v>40</v>
      </c>
      <c r="F312" s="6" t="s">
        <v>36</v>
      </c>
      <c r="G312" s="7" t="str">
        <f>"蔡嘉丽"</f>
        <v>蔡嘉丽</v>
      </c>
      <c r="H312" s="6"/>
    </row>
    <row r="313" ht="18" customHeight="1" spans="1:8">
      <c r="A313" s="6">
        <v>311</v>
      </c>
      <c r="B313" s="6" t="str">
        <f t="shared" si="29"/>
        <v>0401</v>
      </c>
      <c r="C313" s="7" t="s">
        <v>38</v>
      </c>
      <c r="D313" s="6" t="s">
        <v>39</v>
      </c>
      <c r="E313" s="6" t="s">
        <v>40</v>
      </c>
      <c r="F313" s="6" t="s">
        <v>36</v>
      </c>
      <c r="G313" s="7" t="str">
        <f>"蔡绍孟"</f>
        <v>蔡绍孟</v>
      </c>
      <c r="H313" s="6"/>
    </row>
    <row r="314" ht="18" customHeight="1" spans="1:8">
      <c r="A314" s="6">
        <v>312</v>
      </c>
      <c r="B314" s="6" t="str">
        <f t="shared" si="29"/>
        <v>0401</v>
      </c>
      <c r="C314" s="7" t="s">
        <v>38</v>
      </c>
      <c r="D314" s="6" t="s">
        <v>39</v>
      </c>
      <c r="E314" s="6" t="s">
        <v>40</v>
      </c>
      <c r="F314" s="6" t="s">
        <v>36</v>
      </c>
      <c r="G314" s="7" t="str">
        <f>"何婆保"</f>
        <v>何婆保</v>
      </c>
      <c r="H314" s="6"/>
    </row>
    <row r="315" ht="18" customHeight="1" spans="1:8">
      <c r="A315" s="6">
        <v>313</v>
      </c>
      <c r="B315" s="6" t="str">
        <f t="shared" ref="B315:B324" si="30">"0401"</f>
        <v>0401</v>
      </c>
      <c r="C315" s="7" t="s">
        <v>38</v>
      </c>
      <c r="D315" s="6" t="s">
        <v>39</v>
      </c>
      <c r="E315" s="6" t="s">
        <v>40</v>
      </c>
      <c r="F315" s="6" t="s">
        <v>36</v>
      </c>
      <c r="G315" s="7" t="str">
        <f>"王福洲"</f>
        <v>王福洲</v>
      </c>
      <c r="H315" s="6"/>
    </row>
    <row r="316" ht="18" customHeight="1" spans="1:8">
      <c r="A316" s="6">
        <v>314</v>
      </c>
      <c r="B316" s="6" t="str">
        <f t="shared" si="30"/>
        <v>0401</v>
      </c>
      <c r="C316" s="7" t="s">
        <v>38</v>
      </c>
      <c r="D316" s="6" t="s">
        <v>39</v>
      </c>
      <c r="E316" s="6" t="s">
        <v>40</v>
      </c>
      <c r="F316" s="6" t="s">
        <v>36</v>
      </c>
      <c r="G316" s="7" t="str">
        <f>"王晨阳"</f>
        <v>王晨阳</v>
      </c>
      <c r="H316" s="6"/>
    </row>
    <row r="317" ht="18" customHeight="1" spans="1:8">
      <c r="A317" s="6">
        <v>315</v>
      </c>
      <c r="B317" s="6" t="str">
        <f t="shared" si="30"/>
        <v>0401</v>
      </c>
      <c r="C317" s="7" t="s">
        <v>38</v>
      </c>
      <c r="D317" s="6" t="s">
        <v>39</v>
      </c>
      <c r="E317" s="6" t="s">
        <v>40</v>
      </c>
      <c r="F317" s="6" t="s">
        <v>36</v>
      </c>
      <c r="G317" s="7" t="str">
        <f>"程莉媛"</f>
        <v>程莉媛</v>
      </c>
      <c r="H317" s="6"/>
    </row>
    <row r="318" ht="18" customHeight="1" spans="1:8">
      <c r="A318" s="6">
        <v>316</v>
      </c>
      <c r="B318" s="6" t="str">
        <f t="shared" si="30"/>
        <v>0401</v>
      </c>
      <c r="C318" s="7" t="s">
        <v>38</v>
      </c>
      <c r="D318" s="6" t="s">
        <v>39</v>
      </c>
      <c r="E318" s="6" t="s">
        <v>40</v>
      </c>
      <c r="F318" s="6" t="s">
        <v>36</v>
      </c>
      <c r="G318" s="7" t="str">
        <f>"林瑞嫦"</f>
        <v>林瑞嫦</v>
      </c>
      <c r="H318" s="6"/>
    </row>
    <row r="319" ht="18" customHeight="1" spans="1:8">
      <c r="A319" s="6">
        <v>317</v>
      </c>
      <c r="B319" s="6" t="str">
        <f t="shared" si="30"/>
        <v>0401</v>
      </c>
      <c r="C319" s="7" t="s">
        <v>38</v>
      </c>
      <c r="D319" s="6" t="s">
        <v>39</v>
      </c>
      <c r="E319" s="6" t="s">
        <v>40</v>
      </c>
      <c r="F319" s="6" t="s">
        <v>36</v>
      </c>
      <c r="G319" s="7" t="str">
        <f>"程佳英"</f>
        <v>程佳英</v>
      </c>
      <c r="H319" s="6"/>
    </row>
    <row r="320" ht="18" customHeight="1" spans="1:8">
      <c r="A320" s="6">
        <v>318</v>
      </c>
      <c r="B320" s="6" t="str">
        <f t="shared" si="30"/>
        <v>0401</v>
      </c>
      <c r="C320" s="7" t="s">
        <v>38</v>
      </c>
      <c r="D320" s="6" t="s">
        <v>39</v>
      </c>
      <c r="E320" s="6" t="s">
        <v>40</v>
      </c>
      <c r="F320" s="6" t="s">
        <v>36</v>
      </c>
      <c r="G320" s="7" t="str">
        <f>"刘爱馨"</f>
        <v>刘爱馨</v>
      </c>
      <c r="H320" s="6"/>
    </row>
    <row r="321" ht="18" customHeight="1" spans="1:8">
      <c r="A321" s="6">
        <v>319</v>
      </c>
      <c r="B321" s="6" t="str">
        <f t="shared" si="30"/>
        <v>0401</v>
      </c>
      <c r="C321" s="7" t="s">
        <v>38</v>
      </c>
      <c r="D321" s="6" t="s">
        <v>39</v>
      </c>
      <c r="E321" s="6" t="s">
        <v>40</v>
      </c>
      <c r="F321" s="6" t="s">
        <v>36</v>
      </c>
      <c r="G321" s="7" t="str">
        <f>"任珂"</f>
        <v>任珂</v>
      </c>
      <c r="H321" s="6"/>
    </row>
    <row r="322" ht="18" customHeight="1" spans="1:8">
      <c r="A322" s="6">
        <v>320</v>
      </c>
      <c r="B322" s="6" t="str">
        <f t="shared" si="30"/>
        <v>0401</v>
      </c>
      <c r="C322" s="7" t="s">
        <v>38</v>
      </c>
      <c r="D322" s="6" t="s">
        <v>39</v>
      </c>
      <c r="E322" s="6" t="s">
        <v>40</v>
      </c>
      <c r="F322" s="6" t="s">
        <v>36</v>
      </c>
      <c r="G322" s="7" t="str">
        <f>"周丹丽"</f>
        <v>周丹丽</v>
      </c>
      <c r="H322" s="6"/>
    </row>
    <row r="323" ht="18" customHeight="1" spans="1:8">
      <c r="A323" s="6">
        <v>321</v>
      </c>
      <c r="B323" s="6" t="str">
        <f t="shared" si="30"/>
        <v>0401</v>
      </c>
      <c r="C323" s="7" t="s">
        <v>38</v>
      </c>
      <c r="D323" s="6" t="s">
        <v>39</v>
      </c>
      <c r="E323" s="6" t="s">
        <v>40</v>
      </c>
      <c r="F323" s="6" t="s">
        <v>36</v>
      </c>
      <c r="G323" s="7" t="str">
        <f>"王紫娟"</f>
        <v>王紫娟</v>
      </c>
      <c r="H323" s="6"/>
    </row>
    <row r="324" ht="18" customHeight="1" spans="1:8">
      <c r="A324" s="6">
        <v>322</v>
      </c>
      <c r="B324" s="6" t="str">
        <f t="shared" si="30"/>
        <v>0401</v>
      </c>
      <c r="C324" s="7" t="s">
        <v>38</v>
      </c>
      <c r="D324" s="6" t="s">
        <v>39</v>
      </c>
      <c r="E324" s="6" t="s">
        <v>40</v>
      </c>
      <c r="F324" s="6" t="s">
        <v>36</v>
      </c>
      <c r="G324" s="7" t="str">
        <f>"王帅君"</f>
        <v>王帅君</v>
      </c>
      <c r="H324" s="6"/>
    </row>
    <row r="325" ht="18" customHeight="1" spans="1:8">
      <c r="A325" s="6">
        <v>323</v>
      </c>
      <c r="B325" s="6" t="str">
        <f t="shared" ref="B325:B334" si="31">"0401"</f>
        <v>0401</v>
      </c>
      <c r="C325" s="7" t="s">
        <v>38</v>
      </c>
      <c r="D325" s="6" t="s">
        <v>39</v>
      </c>
      <c r="E325" s="6" t="s">
        <v>40</v>
      </c>
      <c r="F325" s="6" t="s">
        <v>36</v>
      </c>
      <c r="G325" s="7" t="str">
        <f>"邝演锋"</f>
        <v>邝演锋</v>
      </c>
      <c r="H325" s="6"/>
    </row>
    <row r="326" ht="18" customHeight="1" spans="1:8">
      <c r="A326" s="6">
        <v>324</v>
      </c>
      <c r="B326" s="6" t="str">
        <f t="shared" si="31"/>
        <v>0401</v>
      </c>
      <c r="C326" s="7" t="s">
        <v>38</v>
      </c>
      <c r="D326" s="6" t="s">
        <v>39</v>
      </c>
      <c r="E326" s="6" t="s">
        <v>40</v>
      </c>
      <c r="F326" s="6" t="s">
        <v>36</v>
      </c>
      <c r="G326" s="7" t="str">
        <f>"王玉珏"</f>
        <v>王玉珏</v>
      </c>
      <c r="H326" s="6"/>
    </row>
    <row r="327" ht="18" customHeight="1" spans="1:8">
      <c r="A327" s="6">
        <v>325</v>
      </c>
      <c r="B327" s="6" t="str">
        <f t="shared" si="31"/>
        <v>0401</v>
      </c>
      <c r="C327" s="7" t="s">
        <v>38</v>
      </c>
      <c r="D327" s="6" t="s">
        <v>39</v>
      </c>
      <c r="E327" s="6" t="s">
        <v>40</v>
      </c>
      <c r="F327" s="6" t="s">
        <v>36</v>
      </c>
      <c r="G327" s="7" t="str">
        <f>"王艺霏"</f>
        <v>王艺霏</v>
      </c>
      <c r="H327" s="6"/>
    </row>
    <row r="328" ht="18" customHeight="1" spans="1:8">
      <c r="A328" s="6">
        <v>326</v>
      </c>
      <c r="B328" s="6" t="str">
        <f t="shared" si="31"/>
        <v>0401</v>
      </c>
      <c r="C328" s="7" t="s">
        <v>38</v>
      </c>
      <c r="D328" s="6" t="s">
        <v>39</v>
      </c>
      <c r="E328" s="6" t="s">
        <v>40</v>
      </c>
      <c r="F328" s="6" t="s">
        <v>36</v>
      </c>
      <c r="G328" s="7" t="str">
        <f>"邢琭妍"</f>
        <v>邢琭妍</v>
      </c>
      <c r="H328" s="6"/>
    </row>
    <row r="329" ht="18" customHeight="1" spans="1:8">
      <c r="A329" s="6">
        <v>327</v>
      </c>
      <c r="B329" s="6" t="str">
        <f t="shared" si="31"/>
        <v>0401</v>
      </c>
      <c r="C329" s="7" t="s">
        <v>38</v>
      </c>
      <c r="D329" s="6" t="s">
        <v>39</v>
      </c>
      <c r="E329" s="6" t="s">
        <v>40</v>
      </c>
      <c r="F329" s="6" t="s">
        <v>36</v>
      </c>
      <c r="G329" s="7" t="str">
        <f>"杜彤彤"</f>
        <v>杜彤彤</v>
      </c>
      <c r="H329" s="6"/>
    </row>
    <row r="330" ht="18" customHeight="1" spans="1:8">
      <c r="A330" s="6">
        <v>328</v>
      </c>
      <c r="B330" s="6" t="str">
        <f t="shared" si="31"/>
        <v>0401</v>
      </c>
      <c r="C330" s="7" t="s">
        <v>38</v>
      </c>
      <c r="D330" s="6" t="s">
        <v>39</v>
      </c>
      <c r="E330" s="6" t="s">
        <v>40</v>
      </c>
      <c r="F330" s="6" t="s">
        <v>36</v>
      </c>
      <c r="G330" s="7" t="str">
        <f>"马梦芸"</f>
        <v>马梦芸</v>
      </c>
      <c r="H330" s="6"/>
    </row>
    <row r="331" ht="18" customHeight="1" spans="1:8">
      <c r="A331" s="6">
        <v>329</v>
      </c>
      <c r="B331" s="6" t="str">
        <f t="shared" si="31"/>
        <v>0401</v>
      </c>
      <c r="C331" s="7" t="s">
        <v>38</v>
      </c>
      <c r="D331" s="6" t="s">
        <v>39</v>
      </c>
      <c r="E331" s="6" t="s">
        <v>40</v>
      </c>
      <c r="F331" s="6" t="s">
        <v>36</v>
      </c>
      <c r="G331" s="7" t="str">
        <f>"李蓉"</f>
        <v>李蓉</v>
      </c>
      <c r="H331" s="6"/>
    </row>
    <row r="332" ht="18" customHeight="1" spans="1:8">
      <c r="A332" s="6">
        <v>330</v>
      </c>
      <c r="B332" s="6" t="str">
        <f t="shared" si="31"/>
        <v>0401</v>
      </c>
      <c r="C332" s="7" t="s">
        <v>38</v>
      </c>
      <c r="D332" s="6" t="s">
        <v>39</v>
      </c>
      <c r="E332" s="6" t="s">
        <v>40</v>
      </c>
      <c r="F332" s="6" t="s">
        <v>36</v>
      </c>
      <c r="G332" s="7" t="str">
        <f>"于彤"</f>
        <v>于彤</v>
      </c>
      <c r="H332" s="6"/>
    </row>
    <row r="333" ht="18" customHeight="1" spans="1:8">
      <c r="A333" s="6">
        <v>331</v>
      </c>
      <c r="B333" s="6" t="str">
        <f t="shared" si="31"/>
        <v>0401</v>
      </c>
      <c r="C333" s="7" t="s">
        <v>38</v>
      </c>
      <c r="D333" s="6" t="s">
        <v>39</v>
      </c>
      <c r="E333" s="6" t="s">
        <v>40</v>
      </c>
      <c r="F333" s="6" t="s">
        <v>36</v>
      </c>
      <c r="G333" s="7" t="str">
        <f>"黄宏任"</f>
        <v>黄宏任</v>
      </c>
      <c r="H333" s="6"/>
    </row>
    <row r="334" ht="18" customHeight="1" spans="1:8">
      <c r="A334" s="6">
        <v>332</v>
      </c>
      <c r="B334" s="6" t="str">
        <f t="shared" si="31"/>
        <v>0401</v>
      </c>
      <c r="C334" s="7" t="s">
        <v>38</v>
      </c>
      <c r="D334" s="6" t="s">
        <v>39</v>
      </c>
      <c r="E334" s="6" t="s">
        <v>40</v>
      </c>
      <c r="F334" s="6" t="s">
        <v>36</v>
      </c>
      <c r="G334" s="7" t="str">
        <f>"吉福桑"</f>
        <v>吉福桑</v>
      </c>
      <c r="H334" s="6"/>
    </row>
    <row r="335" ht="18" customHeight="1" spans="1:8">
      <c r="A335" s="6">
        <v>333</v>
      </c>
      <c r="B335" s="6" t="str">
        <f t="shared" ref="B335:B344" si="32">"0401"</f>
        <v>0401</v>
      </c>
      <c r="C335" s="7" t="s">
        <v>38</v>
      </c>
      <c r="D335" s="6" t="s">
        <v>39</v>
      </c>
      <c r="E335" s="6" t="s">
        <v>40</v>
      </c>
      <c r="F335" s="6" t="s">
        <v>36</v>
      </c>
      <c r="G335" s="7" t="str">
        <f>"范幸慧"</f>
        <v>范幸慧</v>
      </c>
      <c r="H335" s="6"/>
    </row>
    <row r="336" ht="18" customHeight="1" spans="1:8">
      <c r="A336" s="6">
        <v>334</v>
      </c>
      <c r="B336" s="6" t="str">
        <f t="shared" si="32"/>
        <v>0401</v>
      </c>
      <c r="C336" s="7" t="s">
        <v>38</v>
      </c>
      <c r="D336" s="6" t="s">
        <v>39</v>
      </c>
      <c r="E336" s="6" t="s">
        <v>40</v>
      </c>
      <c r="F336" s="6" t="s">
        <v>36</v>
      </c>
      <c r="G336" s="7" t="str">
        <f>"张阳"</f>
        <v>张阳</v>
      </c>
      <c r="H336" s="6"/>
    </row>
    <row r="337" ht="18" customHeight="1" spans="1:8">
      <c r="A337" s="6">
        <v>335</v>
      </c>
      <c r="B337" s="6" t="str">
        <f t="shared" si="32"/>
        <v>0401</v>
      </c>
      <c r="C337" s="7" t="s">
        <v>38</v>
      </c>
      <c r="D337" s="6" t="s">
        <v>39</v>
      </c>
      <c r="E337" s="6" t="s">
        <v>40</v>
      </c>
      <c r="F337" s="6" t="s">
        <v>36</v>
      </c>
      <c r="G337" s="7" t="str">
        <f>"唐茁尧"</f>
        <v>唐茁尧</v>
      </c>
      <c r="H337" s="6"/>
    </row>
    <row r="338" ht="18" customHeight="1" spans="1:8">
      <c r="A338" s="6">
        <v>336</v>
      </c>
      <c r="B338" s="6" t="str">
        <f t="shared" si="32"/>
        <v>0401</v>
      </c>
      <c r="C338" s="7" t="s">
        <v>38</v>
      </c>
      <c r="D338" s="6" t="s">
        <v>39</v>
      </c>
      <c r="E338" s="6" t="s">
        <v>40</v>
      </c>
      <c r="F338" s="6" t="s">
        <v>36</v>
      </c>
      <c r="G338" s="7" t="str">
        <f>"邱灿"</f>
        <v>邱灿</v>
      </c>
      <c r="H338" s="6"/>
    </row>
    <row r="339" ht="18" customHeight="1" spans="1:8">
      <c r="A339" s="6">
        <v>337</v>
      </c>
      <c r="B339" s="6" t="str">
        <f t="shared" si="32"/>
        <v>0401</v>
      </c>
      <c r="C339" s="7" t="s">
        <v>38</v>
      </c>
      <c r="D339" s="6" t="s">
        <v>39</v>
      </c>
      <c r="E339" s="6" t="s">
        <v>40</v>
      </c>
      <c r="F339" s="6" t="s">
        <v>36</v>
      </c>
      <c r="G339" s="7" t="str">
        <f>"李依浓"</f>
        <v>李依浓</v>
      </c>
      <c r="H339" s="6"/>
    </row>
    <row r="340" ht="18" customHeight="1" spans="1:8">
      <c r="A340" s="6">
        <v>338</v>
      </c>
      <c r="B340" s="6" t="str">
        <f t="shared" si="32"/>
        <v>0401</v>
      </c>
      <c r="C340" s="7" t="s">
        <v>38</v>
      </c>
      <c r="D340" s="6" t="s">
        <v>39</v>
      </c>
      <c r="E340" s="6" t="s">
        <v>40</v>
      </c>
      <c r="F340" s="6" t="s">
        <v>36</v>
      </c>
      <c r="G340" s="7" t="str">
        <f>"潘东伟"</f>
        <v>潘东伟</v>
      </c>
      <c r="H340" s="6"/>
    </row>
    <row r="341" ht="18" customHeight="1" spans="1:8">
      <c r="A341" s="6">
        <v>339</v>
      </c>
      <c r="B341" s="6" t="str">
        <f t="shared" si="32"/>
        <v>0401</v>
      </c>
      <c r="C341" s="7" t="s">
        <v>38</v>
      </c>
      <c r="D341" s="6" t="s">
        <v>39</v>
      </c>
      <c r="E341" s="6" t="s">
        <v>40</v>
      </c>
      <c r="F341" s="6" t="s">
        <v>36</v>
      </c>
      <c r="G341" s="7" t="str">
        <f>"周海琴"</f>
        <v>周海琴</v>
      </c>
      <c r="H341" s="6"/>
    </row>
    <row r="342" ht="18" customHeight="1" spans="1:8">
      <c r="A342" s="6">
        <v>340</v>
      </c>
      <c r="B342" s="6" t="str">
        <f t="shared" si="32"/>
        <v>0401</v>
      </c>
      <c r="C342" s="7" t="s">
        <v>38</v>
      </c>
      <c r="D342" s="6" t="s">
        <v>39</v>
      </c>
      <c r="E342" s="6" t="s">
        <v>40</v>
      </c>
      <c r="F342" s="6" t="s">
        <v>36</v>
      </c>
      <c r="G342" s="7" t="str">
        <f>"庞碧霜"</f>
        <v>庞碧霜</v>
      </c>
      <c r="H342" s="6"/>
    </row>
    <row r="343" ht="18" customHeight="1" spans="1:8">
      <c r="A343" s="6">
        <v>341</v>
      </c>
      <c r="B343" s="6" t="str">
        <f t="shared" si="32"/>
        <v>0401</v>
      </c>
      <c r="C343" s="7" t="s">
        <v>38</v>
      </c>
      <c r="D343" s="6" t="s">
        <v>39</v>
      </c>
      <c r="E343" s="6" t="s">
        <v>40</v>
      </c>
      <c r="F343" s="6" t="s">
        <v>36</v>
      </c>
      <c r="G343" s="7" t="str">
        <f>"田晓雪"</f>
        <v>田晓雪</v>
      </c>
      <c r="H343" s="6"/>
    </row>
    <row r="344" ht="18" customHeight="1" spans="1:8">
      <c r="A344" s="6">
        <v>342</v>
      </c>
      <c r="B344" s="6" t="str">
        <f t="shared" si="32"/>
        <v>0401</v>
      </c>
      <c r="C344" s="7" t="s">
        <v>38</v>
      </c>
      <c r="D344" s="6" t="s">
        <v>39</v>
      </c>
      <c r="E344" s="6" t="s">
        <v>40</v>
      </c>
      <c r="F344" s="6" t="s">
        <v>36</v>
      </c>
      <c r="G344" s="7" t="str">
        <f>"赵丹妮"</f>
        <v>赵丹妮</v>
      </c>
      <c r="H344" s="6"/>
    </row>
    <row r="345" ht="18" customHeight="1" spans="1:8">
      <c r="A345" s="6">
        <v>343</v>
      </c>
      <c r="B345" s="6" t="str">
        <f t="shared" ref="B345:B354" si="33">"0401"</f>
        <v>0401</v>
      </c>
      <c r="C345" s="7" t="s">
        <v>38</v>
      </c>
      <c r="D345" s="6" t="s">
        <v>39</v>
      </c>
      <c r="E345" s="6" t="s">
        <v>40</v>
      </c>
      <c r="F345" s="6" t="s">
        <v>36</v>
      </c>
      <c r="G345" s="7" t="str">
        <f>"吴辉晶"</f>
        <v>吴辉晶</v>
      </c>
      <c r="H345" s="6"/>
    </row>
    <row r="346" ht="18" customHeight="1" spans="1:8">
      <c r="A346" s="6">
        <v>344</v>
      </c>
      <c r="B346" s="6" t="str">
        <f t="shared" si="33"/>
        <v>0401</v>
      </c>
      <c r="C346" s="7" t="s">
        <v>38</v>
      </c>
      <c r="D346" s="6" t="s">
        <v>39</v>
      </c>
      <c r="E346" s="6" t="s">
        <v>40</v>
      </c>
      <c r="F346" s="6" t="s">
        <v>36</v>
      </c>
      <c r="G346" s="7" t="str">
        <f>"徐亚"</f>
        <v>徐亚</v>
      </c>
      <c r="H346" s="6"/>
    </row>
    <row r="347" ht="18" customHeight="1" spans="1:8">
      <c r="A347" s="6">
        <v>345</v>
      </c>
      <c r="B347" s="6" t="str">
        <f t="shared" si="33"/>
        <v>0401</v>
      </c>
      <c r="C347" s="7" t="s">
        <v>38</v>
      </c>
      <c r="D347" s="6" t="s">
        <v>39</v>
      </c>
      <c r="E347" s="6" t="s">
        <v>40</v>
      </c>
      <c r="F347" s="6" t="s">
        <v>36</v>
      </c>
      <c r="G347" s="7" t="str">
        <f>"王苹"</f>
        <v>王苹</v>
      </c>
      <c r="H347" s="6"/>
    </row>
    <row r="348" ht="18" customHeight="1" spans="1:8">
      <c r="A348" s="6">
        <v>346</v>
      </c>
      <c r="B348" s="6" t="str">
        <f t="shared" si="33"/>
        <v>0401</v>
      </c>
      <c r="C348" s="7" t="s">
        <v>38</v>
      </c>
      <c r="D348" s="6" t="s">
        <v>39</v>
      </c>
      <c r="E348" s="6" t="s">
        <v>40</v>
      </c>
      <c r="F348" s="6" t="s">
        <v>36</v>
      </c>
      <c r="G348" s="7" t="str">
        <f>"杨雅麟"</f>
        <v>杨雅麟</v>
      </c>
      <c r="H348" s="6"/>
    </row>
    <row r="349" ht="18" customHeight="1" spans="1:8">
      <c r="A349" s="6">
        <v>347</v>
      </c>
      <c r="B349" s="6" t="str">
        <f t="shared" si="33"/>
        <v>0401</v>
      </c>
      <c r="C349" s="7" t="s">
        <v>38</v>
      </c>
      <c r="D349" s="6" t="s">
        <v>39</v>
      </c>
      <c r="E349" s="6" t="s">
        <v>40</v>
      </c>
      <c r="F349" s="6" t="s">
        <v>36</v>
      </c>
      <c r="G349" s="7" t="str">
        <f>"林小漫"</f>
        <v>林小漫</v>
      </c>
      <c r="H349" s="6"/>
    </row>
    <row r="350" ht="18" customHeight="1" spans="1:8">
      <c r="A350" s="6">
        <v>348</v>
      </c>
      <c r="B350" s="6" t="str">
        <f t="shared" si="33"/>
        <v>0401</v>
      </c>
      <c r="C350" s="7" t="s">
        <v>38</v>
      </c>
      <c r="D350" s="6" t="s">
        <v>39</v>
      </c>
      <c r="E350" s="6" t="s">
        <v>40</v>
      </c>
      <c r="F350" s="6" t="s">
        <v>36</v>
      </c>
      <c r="G350" s="7" t="str">
        <f>"陈豪"</f>
        <v>陈豪</v>
      </c>
      <c r="H350" s="6"/>
    </row>
    <row r="351" ht="18" customHeight="1" spans="1:8">
      <c r="A351" s="6">
        <v>349</v>
      </c>
      <c r="B351" s="6" t="str">
        <f t="shared" si="33"/>
        <v>0401</v>
      </c>
      <c r="C351" s="7" t="s">
        <v>38</v>
      </c>
      <c r="D351" s="6" t="s">
        <v>39</v>
      </c>
      <c r="E351" s="6" t="s">
        <v>40</v>
      </c>
      <c r="F351" s="6" t="s">
        <v>36</v>
      </c>
      <c r="G351" s="7" t="str">
        <f>"宋晗睿"</f>
        <v>宋晗睿</v>
      </c>
      <c r="H351" s="6"/>
    </row>
    <row r="352" ht="18" customHeight="1" spans="1:8">
      <c r="A352" s="6">
        <v>350</v>
      </c>
      <c r="B352" s="6" t="str">
        <f t="shared" si="33"/>
        <v>0401</v>
      </c>
      <c r="C352" s="7" t="s">
        <v>38</v>
      </c>
      <c r="D352" s="6" t="s">
        <v>39</v>
      </c>
      <c r="E352" s="6" t="s">
        <v>40</v>
      </c>
      <c r="F352" s="6" t="s">
        <v>36</v>
      </c>
      <c r="G352" s="7" t="str">
        <f>"魏佳洁"</f>
        <v>魏佳洁</v>
      </c>
      <c r="H352" s="6"/>
    </row>
    <row r="353" ht="18" customHeight="1" spans="1:8">
      <c r="A353" s="6">
        <v>351</v>
      </c>
      <c r="B353" s="6" t="str">
        <f t="shared" si="33"/>
        <v>0401</v>
      </c>
      <c r="C353" s="7" t="s">
        <v>38</v>
      </c>
      <c r="D353" s="6" t="s">
        <v>39</v>
      </c>
      <c r="E353" s="6" t="s">
        <v>40</v>
      </c>
      <c r="F353" s="6" t="s">
        <v>36</v>
      </c>
      <c r="G353" s="7" t="str">
        <f>"张梦"</f>
        <v>张梦</v>
      </c>
      <c r="H353" s="6"/>
    </row>
    <row r="354" ht="18" customHeight="1" spans="1:8">
      <c r="A354" s="6">
        <v>352</v>
      </c>
      <c r="B354" s="6" t="str">
        <f t="shared" si="33"/>
        <v>0401</v>
      </c>
      <c r="C354" s="7" t="s">
        <v>38</v>
      </c>
      <c r="D354" s="6" t="s">
        <v>39</v>
      </c>
      <c r="E354" s="6" t="s">
        <v>40</v>
      </c>
      <c r="F354" s="6" t="s">
        <v>36</v>
      </c>
      <c r="G354" s="7" t="str">
        <f>"李昕"</f>
        <v>李昕</v>
      </c>
      <c r="H354" s="6"/>
    </row>
    <row r="355" ht="18" customHeight="1" spans="1:8">
      <c r="A355" s="6">
        <v>353</v>
      </c>
      <c r="B355" s="6" t="str">
        <f t="shared" ref="B355:B364" si="34">"0401"</f>
        <v>0401</v>
      </c>
      <c r="C355" s="7" t="s">
        <v>38</v>
      </c>
      <c r="D355" s="6" t="s">
        <v>39</v>
      </c>
      <c r="E355" s="6" t="s">
        <v>40</v>
      </c>
      <c r="F355" s="6" t="s">
        <v>36</v>
      </c>
      <c r="G355" s="7" t="str">
        <f>"姜秀林"</f>
        <v>姜秀林</v>
      </c>
      <c r="H355" s="6"/>
    </row>
    <row r="356" ht="18" customHeight="1" spans="1:8">
      <c r="A356" s="6">
        <v>354</v>
      </c>
      <c r="B356" s="6" t="str">
        <f t="shared" si="34"/>
        <v>0401</v>
      </c>
      <c r="C356" s="7" t="s">
        <v>38</v>
      </c>
      <c r="D356" s="6" t="s">
        <v>39</v>
      </c>
      <c r="E356" s="6" t="s">
        <v>40</v>
      </c>
      <c r="F356" s="6" t="s">
        <v>36</v>
      </c>
      <c r="G356" s="7" t="str">
        <f>"覃克文"</f>
        <v>覃克文</v>
      </c>
      <c r="H356" s="6"/>
    </row>
    <row r="357" ht="18" customHeight="1" spans="1:8">
      <c r="A357" s="6">
        <v>355</v>
      </c>
      <c r="B357" s="6" t="str">
        <f t="shared" si="34"/>
        <v>0401</v>
      </c>
      <c r="C357" s="7" t="s">
        <v>38</v>
      </c>
      <c r="D357" s="6" t="s">
        <v>39</v>
      </c>
      <c r="E357" s="6" t="s">
        <v>40</v>
      </c>
      <c r="F357" s="6" t="s">
        <v>36</v>
      </c>
      <c r="G357" s="7" t="str">
        <f>"王家祺"</f>
        <v>王家祺</v>
      </c>
      <c r="H357" s="6"/>
    </row>
    <row r="358" ht="18" customHeight="1" spans="1:8">
      <c r="A358" s="6">
        <v>356</v>
      </c>
      <c r="B358" s="6" t="str">
        <f t="shared" si="34"/>
        <v>0401</v>
      </c>
      <c r="C358" s="7" t="s">
        <v>38</v>
      </c>
      <c r="D358" s="6" t="s">
        <v>39</v>
      </c>
      <c r="E358" s="6" t="s">
        <v>40</v>
      </c>
      <c r="F358" s="6" t="s">
        <v>36</v>
      </c>
      <c r="G358" s="7" t="str">
        <f>"路和峰"</f>
        <v>路和峰</v>
      </c>
      <c r="H358" s="6"/>
    </row>
    <row r="359" ht="18" customHeight="1" spans="1:8">
      <c r="A359" s="6">
        <v>357</v>
      </c>
      <c r="B359" s="6" t="str">
        <f t="shared" si="34"/>
        <v>0401</v>
      </c>
      <c r="C359" s="7" t="s">
        <v>38</v>
      </c>
      <c r="D359" s="6" t="s">
        <v>39</v>
      </c>
      <c r="E359" s="6" t="s">
        <v>40</v>
      </c>
      <c r="F359" s="6" t="s">
        <v>36</v>
      </c>
      <c r="G359" s="7" t="str">
        <f>"石婷婷"</f>
        <v>石婷婷</v>
      </c>
      <c r="H359" s="6"/>
    </row>
    <row r="360" ht="18" customHeight="1" spans="1:8">
      <c r="A360" s="6">
        <v>358</v>
      </c>
      <c r="B360" s="6" t="str">
        <f t="shared" si="34"/>
        <v>0401</v>
      </c>
      <c r="C360" s="7" t="s">
        <v>38</v>
      </c>
      <c r="D360" s="6" t="s">
        <v>39</v>
      </c>
      <c r="E360" s="6" t="s">
        <v>40</v>
      </c>
      <c r="F360" s="6" t="s">
        <v>36</v>
      </c>
      <c r="G360" s="7" t="str">
        <f>"郑维乙"</f>
        <v>郑维乙</v>
      </c>
      <c r="H360" s="6"/>
    </row>
    <row r="361" ht="18" customHeight="1" spans="1:8">
      <c r="A361" s="6">
        <v>359</v>
      </c>
      <c r="B361" s="6" t="str">
        <f t="shared" si="34"/>
        <v>0401</v>
      </c>
      <c r="C361" s="7" t="s">
        <v>38</v>
      </c>
      <c r="D361" s="6" t="s">
        <v>39</v>
      </c>
      <c r="E361" s="6" t="s">
        <v>40</v>
      </c>
      <c r="F361" s="6" t="s">
        <v>36</v>
      </c>
      <c r="G361" s="7" t="str">
        <f>"郑佳雯"</f>
        <v>郑佳雯</v>
      </c>
      <c r="H361" s="6"/>
    </row>
    <row r="362" ht="18" customHeight="1" spans="1:8">
      <c r="A362" s="6">
        <v>360</v>
      </c>
      <c r="B362" s="6" t="str">
        <f t="shared" si="34"/>
        <v>0401</v>
      </c>
      <c r="C362" s="7" t="s">
        <v>38</v>
      </c>
      <c r="D362" s="6" t="s">
        <v>39</v>
      </c>
      <c r="E362" s="6" t="s">
        <v>40</v>
      </c>
      <c r="F362" s="6" t="s">
        <v>36</v>
      </c>
      <c r="G362" s="7" t="str">
        <f>"赵通通"</f>
        <v>赵通通</v>
      </c>
      <c r="H362" s="6"/>
    </row>
    <row r="363" ht="18" customHeight="1" spans="1:8">
      <c r="A363" s="6">
        <v>361</v>
      </c>
      <c r="B363" s="6" t="str">
        <f t="shared" si="34"/>
        <v>0401</v>
      </c>
      <c r="C363" s="7" t="s">
        <v>38</v>
      </c>
      <c r="D363" s="6" t="s">
        <v>39</v>
      </c>
      <c r="E363" s="6" t="s">
        <v>40</v>
      </c>
      <c r="F363" s="6" t="s">
        <v>36</v>
      </c>
      <c r="G363" s="7" t="str">
        <f>"李昕荻"</f>
        <v>李昕荻</v>
      </c>
      <c r="H363" s="6"/>
    </row>
    <row r="364" ht="18" customHeight="1" spans="1:8">
      <c r="A364" s="6">
        <v>362</v>
      </c>
      <c r="B364" s="6" t="str">
        <f t="shared" si="34"/>
        <v>0401</v>
      </c>
      <c r="C364" s="7" t="s">
        <v>38</v>
      </c>
      <c r="D364" s="6" t="s">
        <v>39</v>
      </c>
      <c r="E364" s="6" t="s">
        <v>40</v>
      </c>
      <c r="F364" s="6" t="s">
        <v>36</v>
      </c>
      <c r="G364" s="7" t="str">
        <f>"丁当"</f>
        <v>丁当</v>
      </c>
      <c r="H364" s="6"/>
    </row>
    <row r="365" ht="18" customHeight="1" spans="1:8">
      <c r="A365" s="6">
        <v>363</v>
      </c>
      <c r="B365" s="6" t="str">
        <f t="shared" ref="B365:B374" si="35">"0401"</f>
        <v>0401</v>
      </c>
      <c r="C365" s="7" t="s">
        <v>38</v>
      </c>
      <c r="D365" s="6" t="s">
        <v>39</v>
      </c>
      <c r="E365" s="6" t="s">
        <v>40</v>
      </c>
      <c r="F365" s="6" t="s">
        <v>36</v>
      </c>
      <c r="G365" s="7" t="str">
        <f>"李佳婷"</f>
        <v>李佳婷</v>
      </c>
      <c r="H365" s="6"/>
    </row>
    <row r="366" ht="18" customHeight="1" spans="1:8">
      <c r="A366" s="6">
        <v>364</v>
      </c>
      <c r="B366" s="6" t="str">
        <f t="shared" si="35"/>
        <v>0401</v>
      </c>
      <c r="C366" s="7" t="s">
        <v>38</v>
      </c>
      <c r="D366" s="6" t="s">
        <v>39</v>
      </c>
      <c r="E366" s="6" t="s">
        <v>40</v>
      </c>
      <c r="F366" s="6" t="s">
        <v>36</v>
      </c>
      <c r="G366" s="7" t="str">
        <f>"任卓一"</f>
        <v>任卓一</v>
      </c>
      <c r="H366" s="6"/>
    </row>
    <row r="367" ht="18" customHeight="1" spans="1:8">
      <c r="A367" s="6">
        <v>365</v>
      </c>
      <c r="B367" s="6" t="str">
        <f t="shared" si="35"/>
        <v>0401</v>
      </c>
      <c r="C367" s="7" t="s">
        <v>38</v>
      </c>
      <c r="D367" s="6" t="s">
        <v>39</v>
      </c>
      <c r="E367" s="6" t="s">
        <v>40</v>
      </c>
      <c r="F367" s="6" t="s">
        <v>36</v>
      </c>
      <c r="G367" s="7" t="str">
        <f>"李琳琳"</f>
        <v>李琳琳</v>
      </c>
      <c r="H367" s="6"/>
    </row>
    <row r="368" ht="18" customHeight="1" spans="1:8">
      <c r="A368" s="6">
        <v>366</v>
      </c>
      <c r="B368" s="6" t="str">
        <f t="shared" si="35"/>
        <v>0401</v>
      </c>
      <c r="C368" s="7" t="s">
        <v>38</v>
      </c>
      <c r="D368" s="6" t="s">
        <v>39</v>
      </c>
      <c r="E368" s="6" t="s">
        <v>40</v>
      </c>
      <c r="F368" s="6" t="s">
        <v>36</v>
      </c>
      <c r="G368" s="7" t="str">
        <f>"王舒乐"</f>
        <v>王舒乐</v>
      </c>
      <c r="H368" s="6"/>
    </row>
    <row r="369" ht="18" customHeight="1" spans="1:8">
      <c r="A369" s="6">
        <v>367</v>
      </c>
      <c r="B369" s="6" t="str">
        <f t="shared" si="35"/>
        <v>0401</v>
      </c>
      <c r="C369" s="7" t="s">
        <v>38</v>
      </c>
      <c r="D369" s="6" t="s">
        <v>39</v>
      </c>
      <c r="E369" s="6" t="s">
        <v>40</v>
      </c>
      <c r="F369" s="6" t="s">
        <v>36</v>
      </c>
      <c r="G369" s="7" t="str">
        <f>"于姗"</f>
        <v>于姗</v>
      </c>
      <c r="H369" s="6"/>
    </row>
    <row r="370" ht="18" customHeight="1" spans="1:8">
      <c r="A370" s="6">
        <v>368</v>
      </c>
      <c r="B370" s="6" t="str">
        <f t="shared" si="35"/>
        <v>0401</v>
      </c>
      <c r="C370" s="7" t="s">
        <v>38</v>
      </c>
      <c r="D370" s="6" t="s">
        <v>39</v>
      </c>
      <c r="E370" s="6" t="s">
        <v>40</v>
      </c>
      <c r="F370" s="6" t="s">
        <v>36</v>
      </c>
      <c r="G370" s="7" t="str">
        <f>"开吾沙尔·皮塔克"</f>
        <v>开吾沙尔·皮塔克</v>
      </c>
      <c r="H370" s="6"/>
    </row>
    <row r="371" ht="18" customHeight="1" spans="1:8">
      <c r="A371" s="6">
        <v>369</v>
      </c>
      <c r="B371" s="6" t="str">
        <f t="shared" si="35"/>
        <v>0401</v>
      </c>
      <c r="C371" s="7" t="s">
        <v>38</v>
      </c>
      <c r="D371" s="6" t="s">
        <v>39</v>
      </c>
      <c r="E371" s="6" t="s">
        <v>40</v>
      </c>
      <c r="F371" s="6" t="s">
        <v>36</v>
      </c>
      <c r="G371" s="7" t="str">
        <f>"左兰 "</f>
        <v>左兰 </v>
      </c>
      <c r="H371" s="6"/>
    </row>
    <row r="372" ht="18" customHeight="1" spans="1:8">
      <c r="A372" s="6">
        <v>370</v>
      </c>
      <c r="B372" s="6" t="str">
        <f t="shared" si="35"/>
        <v>0401</v>
      </c>
      <c r="C372" s="7" t="s">
        <v>38</v>
      </c>
      <c r="D372" s="6" t="s">
        <v>39</v>
      </c>
      <c r="E372" s="6" t="s">
        <v>40</v>
      </c>
      <c r="F372" s="6" t="s">
        <v>36</v>
      </c>
      <c r="G372" s="7" t="str">
        <f>"陈佩佩"</f>
        <v>陈佩佩</v>
      </c>
      <c r="H372" s="6"/>
    </row>
    <row r="373" ht="18" customHeight="1" spans="1:8">
      <c r="A373" s="6">
        <v>371</v>
      </c>
      <c r="B373" s="6" t="str">
        <f t="shared" si="35"/>
        <v>0401</v>
      </c>
      <c r="C373" s="7" t="s">
        <v>38</v>
      </c>
      <c r="D373" s="6" t="s">
        <v>39</v>
      </c>
      <c r="E373" s="6" t="s">
        <v>40</v>
      </c>
      <c r="F373" s="6" t="s">
        <v>36</v>
      </c>
      <c r="G373" s="7" t="str">
        <f>"李爱基"</f>
        <v>李爱基</v>
      </c>
      <c r="H373" s="6"/>
    </row>
    <row r="374" ht="18" customHeight="1" spans="1:8">
      <c r="A374" s="6">
        <v>372</v>
      </c>
      <c r="B374" s="6" t="str">
        <f t="shared" si="35"/>
        <v>0401</v>
      </c>
      <c r="C374" s="7" t="s">
        <v>38</v>
      </c>
      <c r="D374" s="6" t="s">
        <v>39</v>
      </c>
      <c r="E374" s="6" t="s">
        <v>40</v>
      </c>
      <c r="F374" s="6" t="s">
        <v>36</v>
      </c>
      <c r="G374" s="7" t="str">
        <f>"蔡文孟"</f>
        <v>蔡文孟</v>
      </c>
      <c r="H374" s="6"/>
    </row>
    <row r="375" ht="18" customHeight="1" spans="1:8">
      <c r="A375" s="6">
        <v>373</v>
      </c>
      <c r="B375" s="6" t="str">
        <f t="shared" ref="B375:B384" si="36">"0401"</f>
        <v>0401</v>
      </c>
      <c r="C375" s="7" t="s">
        <v>38</v>
      </c>
      <c r="D375" s="6" t="s">
        <v>39</v>
      </c>
      <c r="E375" s="6" t="s">
        <v>40</v>
      </c>
      <c r="F375" s="6" t="s">
        <v>36</v>
      </c>
      <c r="G375" s="7" t="str">
        <f>"卫广容"</f>
        <v>卫广容</v>
      </c>
      <c r="H375" s="6"/>
    </row>
    <row r="376" ht="18" customHeight="1" spans="1:8">
      <c r="A376" s="6">
        <v>374</v>
      </c>
      <c r="B376" s="6" t="str">
        <f t="shared" si="36"/>
        <v>0401</v>
      </c>
      <c r="C376" s="7" t="s">
        <v>38</v>
      </c>
      <c r="D376" s="6" t="s">
        <v>39</v>
      </c>
      <c r="E376" s="6" t="s">
        <v>40</v>
      </c>
      <c r="F376" s="6" t="s">
        <v>36</v>
      </c>
      <c r="G376" s="7" t="str">
        <f>"翁良珠"</f>
        <v>翁良珠</v>
      </c>
      <c r="H376" s="6"/>
    </row>
    <row r="377" ht="18" customHeight="1" spans="1:8">
      <c r="A377" s="6">
        <v>375</v>
      </c>
      <c r="B377" s="6" t="str">
        <f t="shared" si="36"/>
        <v>0401</v>
      </c>
      <c r="C377" s="7" t="s">
        <v>38</v>
      </c>
      <c r="D377" s="6" t="s">
        <v>39</v>
      </c>
      <c r="E377" s="6" t="s">
        <v>40</v>
      </c>
      <c r="F377" s="6" t="s">
        <v>36</v>
      </c>
      <c r="G377" s="7" t="str">
        <f>"音卓"</f>
        <v>音卓</v>
      </c>
      <c r="H377" s="6"/>
    </row>
    <row r="378" ht="18" customHeight="1" spans="1:8">
      <c r="A378" s="6">
        <v>376</v>
      </c>
      <c r="B378" s="6" t="str">
        <f t="shared" si="36"/>
        <v>0401</v>
      </c>
      <c r="C378" s="7" t="s">
        <v>38</v>
      </c>
      <c r="D378" s="6" t="s">
        <v>39</v>
      </c>
      <c r="E378" s="6" t="s">
        <v>40</v>
      </c>
      <c r="F378" s="6" t="s">
        <v>36</v>
      </c>
      <c r="G378" s="7" t="str">
        <f>"王东慧"</f>
        <v>王东慧</v>
      </c>
      <c r="H378" s="6"/>
    </row>
    <row r="379" ht="18" customHeight="1" spans="1:8">
      <c r="A379" s="6">
        <v>377</v>
      </c>
      <c r="B379" s="6" t="str">
        <f t="shared" si="36"/>
        <v>0401</v>
      </c>
      <c r="C379" s="7" t="s">
        <v>38</v>
      </c>
      <c r="D379" s="6" t="s">
        <v>39</v>
      </c>
      <c r="E379" s="6" t="s">
        <v>40</v>
      </c>
      <c r="F379" s="6" t="s">
        <v>36</v>
      </c>
      <c r="G379" s="7" t="str">
        <f>"黄美华"</f>
        <v>黄美华</v>
      </c>
      <c r="H379" s="6"/>
    </row>
    <row r="380" ht="18" customHeight="1" spans="1:8">
      <c r="A380" s="6">
        <v>378</v>
      </c>
      <c r="B380" s="6" t="str">
        <f t="shared" si="36"/>
        <v>0401</v>
      </c>
      <c r="C380" s="7" t="s">
        <v>38</v>
      </c>
      <c r="D380" s="6" t="s">
        <v>39</v>
      </c>
      <c r="E380" s="6" t="s">
        <v>40</v>
      </c>
      <c r="F380" s="6" t="s">
        <v>36</v>
      </c>
      <c r="G380" s="7" t="str">
        <f>"摆祥"</f>
        <v>摆祥</v>
      </c>
      <c r="H380" s="6"/>
    </row>
    <row r="381" ht="18" customHeight="1" spans="1:8">
      <c r="A381" s="6">
        <v>379</v>
      </c>
      <c r="B381" s="6" t="str">
        <f t="shared" si="36"/>
        <v>0401</v>
      </c>
      <c r="C381" s="7" t="s">
        <v>38</v>
      </c>
      <c r="D381" s="6" t="s">
        <v>39</v>
      </c>
      <c r="E381" s="6" t="s">
        <v>40</v>
      </c>
      <c r="F381" s="6" t="s">
        <v>36</v>
      </c>
      <c r="G381" s="7" t="str">
        <f>"王凡"</f>
        <v>王凡</v>
      </c>
      <c r="H381" s="6"/>
    </row>
    <row r="382" ht="18" customHeight="1" spans="1:8">
      <c r="A382" s="6">
        <v>380</v>
      </c>
      <c r="B382" s="6" t="str">
        <f t="shared" si="36"/>
        <v>0401</v>
      </c>
      <c r="C382" s="7" t="s">
        <v>38</v>
      </c>
      <c r="D382" s="6" t="s">
        <v>39</v>
      </c>
      <c r="E382" s="6" t="s">
        <v>40</v>
      </c>
      <c r="F382" s="6" t="s">
        <v>36</v>
      </c>
      <c r="G382" s="7" t="str">
        <f>"朱梦羚"</f>
        <v>朱梦羚</v>
      </c>
      <c r="H382" s="6"/>
    </row>
    <row r="383" ht="18" customHeight="1" spans="1:8">
      <c r="A383" s="6">
        <v>381</v>
      </c>
      <c r="B383" s="6" t="str">
        <f t="shared" si="36"/>
        <v>0401</v>
      </c>
      <c r="C383" s="7" t="s">
        <v>38</v>
      </c>
      <c r="D383" s="6" t="s">
        <v>39</v>
      </c>
      <c r="E383" s="6" t="s">
        <v>40</v>
      </c>
      <c r="F383" s="6" t="s">
        <v>36</v>
      </c>
      <c r="G383" s="7" t="str">
        <f>"杨珍妮"</f>
        <v>杨珍妮</v>
      </c>
      <c r="H383" s="6"/>
    </row>
    <row r="384" ht="18" customHeight="1" spans="1:8">
      <c r="A384" s="6">
        <v>382</v>
      </c>
      <c r="B384" s="6" t="str">
        <f t="shared" si="36"/>
        <v>0401</v>
      </c>
      <c r="C384" s="7" t="s">
        <v>38</v>
      </c>
      <c r="D384" s="6" t="s">
        <v>39</v>
      </c>
      <c r="E384" s="6" t="s">
        <v>40</v>
      </c>
      <c r="F384" s="6" t="s">
        <v>36</v>
      </c>
      <c r="G384" s="7" t="str">
        <f>"蒋天恒"</f>
        <v>蒋天恒</v>
      </c>
      <c r="H384" s="6"/>
    </row>
    <row r="385" ht="18" customHeight="1" spans="1:8">
      <c r="A385" s="6">
        <v>383</v>
      </c>
      <c r="B385" s="6" t="str">
        <f t="shared" ref="B385:B394" si="37">"0401"</f>
        <v>0401</v>
      </c>
      <c r="C385" s="7" t="s">
        <v>38</v>
      </c>
      <c r="D385" s="6" t="s">
        <v>39</v>
      </c>
      <c r="E385" s="6" t="s">
        <v>40</v>
      </c>
      <c r="F385" s="6" t="s">
        <v>36</v>
      </c>
      <c r="G385" s="7" t="str">
        <f>"田奇聪"</f>
        <v>田奇聪</v>
      </c>
      <c r="H385" s="6"/>
    </row>
    <row r="386" ht="18" customHeight="1" spans="1:8">
      <c r="A386" s="6">
        <v>384</v>
      </c>
      <c r="B386" s="6" t="str">
        <f t="shared" si="37"/>
        <v>0401</v>
      </c>
      <c r="C386" s="7" t="s">
        <v>38</v>
      </c>
      <c r="D386" s="6" t="s">
        <v>39</v>
      </c>
      <c r="E386" s="6" t="s">
        <v>40</v>
      </c>
      <c r="F386" s="6" t="s">
        <v>36</v>
      </c>
      <c r="G386" s="7" t="str">
        <f>"房佳琪"</f>
        <v>房佳琪</v>
      </c>
      <c r="H386" s="6"/>
    </row>
    <row r="387" ht="18" customHeight="1" spans="1:8">
      <c r="A387" s="6">
        <v>385</v>
      </c>
      <c r="B387" s="6" t="str">
        <f t="shared" si="37"/>
        <v>0401</v>
      </c>
      <c r="C387" s="7" t="s">
        <v>38</v>
      </c>
      <c r="D387" s="6" t="s">
        <v>39</v>
      </c>
      <c r="E387" s="6" t="s">
        <v>40</v>
      </c>
      <c r="F387" s="6" t="s">
        <v>36</v>
      </c>
      <c r="G387" s="7" t="str">
        <f>"范晓萱"</f>
        <v>范晓萱</v>
      </c>
      <c r="H387" s="6"/>
    </row>
    <row r="388" ht="18" customHeight="1" spans="1:8">
      <c r="A388" s="6">
        <v>386</v>
      </c>
      <c r="B388" s="6" t="str">
        <f t="shared" si="37"/>
        <v>0401</v>
      </c>
      <c r="C388" s="7" t="s">
        <v>38</v>
      </c>
      <c r="D388" s="6" t="s">
        <v>39</v>
      </c>
      <c r="E388" s="6" t="s">
        <v>40</v>
      </c>
      <c r="F388" s="6" t="s">
        <v>36</v>
      </c>
      <c r="G388" s="7" t="str">
        <f>"袁琴琴"</f>
        <v>袁琴琴</v>
      </c>
      <c r="H388" s="6"/>
    </row>
    <row r="389" ht="18" customHeight="1" spans="1:8">
      <c r="A389" s="6">
        <v>387</v>
      </c>
      <c r="B389" s="6" t="str">
        <f t="shared" si="37"/>
        <v>0401</v>
      </c>
      <c r="C389" s="7" t="s">
        <v>38</v>
      </c>
      <c r="D389" s="6" t="s">
        <v>39</v>
      </c>
      <c r="E389" s="6" t="s">
        <v>40</v>
      </c>
      <c r="F389" s="6" t="s">
        <v>36</v>
      </c>
      <c r="G389" s="7" t="str">
        <f>"张小珍"</f>
        <v>张小珍</v>
      </c>
      <c r="H389" s="6"/>
    </row>
    <row r="390" ht="18" customHeight="1" spans="1:8">
      <c r="A390" s="6">
        <v>388</v>
      </c>
      <c r="B390" s="6" t="str">
        <f t="shared" si="37"/>
        <v>0401</v>
      </c>
      <c r="C390" s="7" t="s">
        <v>38</v>
      </c>
      <c r="D390" s="6" t="s">
        <v>39</v>
      </c>
      <c r="E390" s="6" t="s">
        <v>40</v>
      </c>
      <c r="F390" s="6" t="s">
        <v>36</v>
      </c>
      <c r="G390" s="7" t="str">
        <f>"朱晶"</f>
        <v>朱晶</v>
      </c>
      <c r="H390" s="6"/>
    </row>
    <row r="391" ht="18" customHeight="1" spans="1:8">
      <c r="A391" s="6">
        <v>389</v>
      </c>
      <c r="B391" s="6" t="str">
        <f t="shared" si="37"/>
        <v>0401</v>
      </c>
      <c r="C391" s="7" t="s">
        <v>38</v>
      </c>
      <c r="D391" s="6" t="s">
        <v>39</v>
      </c>
      <c r="E391" s="6" t="s">
        <v>40</v>
      </c>
      <c r="F391" s="6" t="s">
        <v>36</v>
      </c>
      <c r="G391" s="7" t="str">
        <f>"李清月"</f>
        <v>李清月</v>
      </c>
      <c r="H391" s="6"/>
    </row>
    <row r="392" ht="18" customHeight="1" spans="1:8">
      <c r="A392" s="6">
        <v>390</v>
      </c>
      <c r="B392" s="6" t="str">
        <f t="shared" si="37"/>
        <v>0401</v>
      </c>
      <c r="C392" s="7" t="s">
        <v>38</v>
      </c>
      <c r="D392" s="6" t="s">
        <v>39</v>
      </c>
      <c r="E392" s="6" t="s">
        <v>40</v>
      </c>
      <c r="F392" s="6" t="s">
        <v>36</v>
      </c>
      <c r="G392" s="7" t="str">
        <f>"倪德莹"</f>
        <v>倪德莹</v>
      </c>
      <c r="H392" s="6"/>
    </row>
    <row r="393" ht="18" customHeight="1" spans="1:8">
      <c r="A393" s="6">
        <v>391</v>
      </c>
      <c r="B393" s="6" t="str">
        <f t="shared" si="37"/>
        <v>0401</v>
      </c>
      <c r="C393" s="7" t="s">
        <v>38</v>
      </c>
      <c r="D393" s="6" t="s">
        <v>39</v>
      </c>
      <c r="E393" s="6" t="s">
        <v>40</v>
      </c>
      <c r="F393" s="6" t="s">
        <v>36</v>
      </c>
      <c r="G393" s="7" t="str">
        <f>"莫翠端"</f>
        <v>莫翠端</v>
      </c>
      <c r="H393" s="6"/>
    </row>
    <row r="394" ht="18" customHeight="1" spans="1:8">
      <c r="A394" s="6">
        <v>392</v>
      </c>
      <c r="B394" s="6" t="str">
        <f t="shared" si="37"/>
        <v>0401</v>
      </c>
      <c r="C394" s="7" t="s">
        <v>38</v>
      </c>
      <c r="D394" s="6" t="s">
        <v>39</v>
      </c>
      <c r="E394" s="6" t="s">
        <v>40</v>
      </c>
      <c r="F394" s="6" t="s">
        <v>36</v>
      </c>
      <c r="G394" s="7" t="str">
        <f>"李伊扬"</f>
        <v>李伊扬</v>
      </c>
      <c r="H394" s="6"/>
    </row>
    <row r="395" ht="18" customHeight="1" spans="1:8">
      <c r="A395" s="6">
        <v>393</v>
      </c>
      <c r="B395" s="6" t="str">
        <f t="shared" ref="B395:B404" si="38">"0401"</f>
        <v>0401</v>
      </c>
      <c r="C395" s="7" t="s">
        <v>38</v>
      </c>
      <c r="D395" s="6" t="s">
        <v>39</v>
      </c>
      <c r="E395" s="6" t="s">
        <v>40</v>
      </c>
      <c r="F395" s="6" t="s">
        <v>36</v>
      </c>
      <c r="G395" s="7" t="str">
        <f>"潘琳"</f>
        <v>潘琳</v>
      </c>
      <c r="H395" s="6"/>
    </row>
    <row r="396" ht="18" customHeight="1" spans="1:8">
      <c r="A396" s="6">
        <v>394</v>
      </c>
      <c r="B396" s="6" t="str">
        <f t="shared" si="38"/>
        <v>0401</v>
      </c>
      <c r="C396" s="7" t="s">
        <v>38</v>
      </c>
      <c r="D396" s="6" t="s">
        <v>39</v>
      </c>
      <c r="E396" s="6" t="s">
        <v>40</v>
      </c>
      <c r="F396" s="6" t="s">
        <v>36</v>
      </c>
      <c r="G396" s="7" t="str">
        <f>"杨君琰"</f>
        <v>杨君琰</v>
      </c>
      <c r="H396" s="6"/>
    </row>
    <row r="397" ht="18" customHeight="1" spans="1:8">
      <c r="A397" s="6">
        <v>395</v>
      </c>
      <c r="B397" s="6" t="str">
        <f t="shared" si="38"/>
        <v>0401</v>
      </c>
      <c r="C397" s="7" t="s">
        <v>38</v>
      </c>
      <c r="D397" s="6" t="s">
        <v>39</v>
      </c>
      <c r="E397" s="6" t="s">
        <v>40</v>
      </c>
      <c r="F397" s="6" t="s">
        <v>36</v>
      </c>
      <c r="G397" s="7" t="str">
        <f>"刘溪竹"</f>
        <v>刘溪竹</v>
      </c>
      <c r="H397" s="6"/>
    </row>
    <row r="398" ht="18" customHeight="1" spans="1:8">
      <c r="A398" s="6">
        <v>396</v>
      </c>
      <c r="B398" s="6" t="str">
        <f t="shared" si="38"/>
        <v>0401</v>
      </c>
      <c r="C398" s="7" t="s">
        <v>38</v>
      </c>
      <c r="D398" s="6" t="s">
        <v>39</v>
      </c>
      <c r="E398" s="6" t="s">
        <v>40</v>
      </c>
      <c r="F398" s="6" t="s">
        <v>36</v>
      </c>
      <c r="G398" s="7" t="str">
        <f>"吴赤诚"</f>
        <v>吴赤诚</v>
      </c>
      <c r="H398" s="6"/>
    </row>
    <row r="399" ht="18" customHeight="1" spans="1:8">
      <c r="A399" s="6">
        <v>397</v>
      </c>
      <c r="B399" s="6" t="str">
        <f t="shared" si="38"/>
        <v>0401</v>
      </c>
      <c r="C399" s="7" t="s">
        <v>38</v>
      </c>
      <c r="D399" s="6" t="s">
        <v>39</v>
      </c>
      <c r="E399" s="6" t="s">
        <v>40</v>
      </c>
      <c r="F399" s="6" t="s">
        <v>36</v>
      </c>
      <c r="G399" s="7" t="str">
        <f>"康帅"</f>
        <v>康帅</v>
      </c>
      <c r="H399" s="6"/>
    </row>
    <row r="400" ht="18" customHeight="1" spans="1:8">
      <c r="A400" s="6">
        <v>398</v>
      </c>
      <c r="B400" s="6" t="str">
        <f t="shared" si="38"/>
        <v>0401</v>
      </c>
      <c r="C400" s="7" t="s">
        <v>38</v>
      </c>
      <c r="D400" s="6" t="s">
        <v>39</v>
      </c>
      <c r="E400" s="6" t="s">
        <v>40</v>
      </c>
      <c r="F400" s="6" t="s">
        <v>36</v>
      </c>
      <c r="G400" s="7" t="str">
        <f>"陈婷"</f>
        <v>陈婷</v>
      </c>
      <c r="H400" s="6"/>
    </row>
    <row r="401" ht="18" customHeight="1" spans="1:8">
      <c r="A401" s="6">
        <v>399</v>
      </c>
      <c r="B401" s="6" t="str">
        <f t="shared" si="38"/>
        <v>0401</v>
      </c>
      <c r="C401" s="7" t="s">
        <v>38</v>
      </c>
      <c r="D401" s="6" t="s">
        <v>39</v>
      </c>
      <c r="E401" s="6" t="s">
        <v>40</v>
      </c>
      <c r="F401" s="6" t="s">
        <v>36</v>
      </c>
      <c r="G401" s="7" t="str">
        <f>"韦雯钰"</f>
        <v>韦雯钰</v>
      </c>
      <c r="H401" s="6"/>
    </row>
    <row r="402" ht="18" customHeight="1" spans="1:8">
      <c r="A402" s="6">
        <v>400</v>
      </c>
      <c r="B402" s="6" t="str">
        <f t="shared" si="38"/>
        <v>0401</v>
      </c>
      <c r="C402" s="7" t="s">
        <v>38</v>
      </c>
      <c r="D402" s="6" t="s">
        <v>39</v>
      </c>
      <c r="E402" s="6" t="s">
        <v>40</v>
      </c>
      <c r="F402" s="6" t="s">
        <v>36</v>
      </c>
      <c r="G402" s="7" t="str">
        <f>"黄翠"</f>
        <v>黄翠</v>
      </c>
      <c r="H402" s="6"/>
    </row>
    <row r="403" ht="18" customHeight="1" spans="1:8">
      <c r="A403" s="6">
        <v>401</v>
      </c>
      <c r="B403" s="6" t="str">
        <f t="shared" si="38"/>
        <v>0401</v>
      </c>
      <c r="C403" s="7" t="s">
        <v>38</v>
      </c>
      <c r="D403" s="6" t="s">
        <v>39</v>
      </c>
      <c r="E403" s="6" t="s">
        <v>40</v>
      </c>
      <c r="F403" s="6" t="s">
        <v>36</v>
      </c>
      <c r="G403" s="7" t="str">
        <f>"高晓媛"</f>
        <v>高晓媛</v>
      </c>
      <c r="H403" s="6"/>
    </row>
    <row r="404" ht="18" customHeight="1" spans="1:8">
      <c r="A404" s="6">
        <v>402</v>
      </c>
      <c r="B404" s="6" t="str">
        <f t="shared" si="38"/>
        <v>0401</v>
      </c>
      <c r="C404" s="7" t="s">
        <v>38</v>
      </c>
      <c r="D404" s="6" t="s">
        <v>39</v>
      </c>
      <c r="E404" s="6" t="s">
        <v>40</v>
      </c>
      <c r="F404" s="6" t="s">
        <v>36</v>
      </c>
      <c r="G404" s="7" t="str">
        <f>"林红杏"</f>
        <v>林红杏</v>
      </c>
      <c r="H404" s="6"/>
    </row>
    <row r="405" ht="18" customHeight="1" spans="1:8">
      <c r="A405" s="6">
        <v>403</v>
      </c>
      <c r="B405" s="6" t="str">
        <f t="shared" ref="B405:B414" si="39">"0401"</f>
        <v>0401</v>
      </c>
      <c r="C405" s="7" t="s">
        <v>38</v>
      </c>
      <c r="D405" s="6" t="s">
        <v>39</v>
      </c>
      <c r="E405" s="6" t="s">
        <v>40</v>
      </c>
      <c r="F405" s="6" t="s">
        <v>36</v>
      </c>
      <c r="G405" s="7" t="str">
        <f>"靖文博"</f>
        <v>靖文博</v>
      </c>
      <c r="H405" s="6"/>
    </row>
    <row r="406" ht="18" customHeight="1" spans="1:8">
      <c r="A406" s="6">
        <v>404</v>
      </c>
      <c r="B406" s="6" t="str">
        <f t="shared" si="39"/>
        <v>0401</v>
      </c>
      <c r="C406" s="7" t="s">
        <v>38</v>
      </c>
      <c r="D406" s="6" t="s">
        <v>39</v>
      </c>
      <c r="E406" s="6" t="s">
        <v>40</v>
      </c>
      <c r="F406" s="6" t="s">
        <v>36</v>
      </c>
      <c r="G406" s="7" t="str">
        <f>"李炙霞"</f>
        <v>李炙霞</v>
      </c>
      <c r="H406" s="6"/>
    </row>
    <row r="407" ht="18" customHeight="1" spans="1:8">
      <c r="A407" s="6">
        <v>405</v>
      </c>
      <c r="B407" s="6" t="str">
        <f t="shared" si="39"/>
        <v>0401</v>
      </c>
      <c r="C407" s="7" t="s">
        <v>38</v>
      </c>
      <c r="D407" s="6" t="s">
        <v>39</v>
      </c>
      <c r="E407" s="6" t="s">
        <v>40</v>
      </c>
      <c r="F407" s="6" t="s">
        <v>36</v>
      </c>
      <c r="G407" s="7" t="str">
        <f>"李玲霞"</f>
        <v>李玲霞</v>
      </c>
      <c r="H407" s="6"/>
    </row>
    <row r="408" ht="18" customHeight="1" spans="1:8">
      <c r="A408" s="6">
        <v>406</v>
      </c>
      <c r="B408" s="6" t="str">
        <f t="shared" si="39"/>
        <v>0401</v>
      </c>
      <c r="C408" s="7" t="s">
        <v>38</v>
      </c>
      <c r="D408" s="6" t="s">
        <v>39</v>
      </c>
      <c r="E408" s="6" t="s">
        <v>40</v>
      </c>
      <c r="F408" s="6" t="s">
        <v>36</v>
      </c>
      <c r="G408" s="7" t="str">
        <f>"程钰博"</f>
        <v>程钰博</v>
      </c>
      <c r="H408" s="6"/>
    </row>
    <row r="409" ht="18" customHeight="1" spans="1:8">
      <c r="A409" s="6">
        <v>407</v>
      </c>
      <c r="B409" s="6" t="str">
        <f t="shared" si="39"/>
        <v>0401</v>
      </c>
      <c r="C409" s="7" t="s">
        <v>38</v>
      </c>
      <c r="D409" s="6" t="s">
        <v>39</v>
      </c>
      <c r="E409" s="6" t="s">
        <v>40</v>
      </c>
      <c r="F409" s="6" t="s">
        <v>36</v>
      </c>
      <c r="G409" s="7" t="str">
        <f>"于淼"</f>
        <v>于淼</v>
      </c>
      <c r="H409" s="6"/>
    </row>
    <row r="410" ht="18" customHeight="1" spans="1:8">
      <c r="A410" s="6">
        <v>408</v>
      </c>
      <c r="B410" s="6" t="str">
        <f t="shared" si="39"/>
        <v>0401</v>
      </c>
      <c r="C410" s="7" t="s">
        <v>38</v>
      </c>
      <c r="D410" s="6" t="s">
        <v>39</v>
      </c>
      <c r="E410" s="6" t="s">
        <v>40</v>
      </c>
      <c r="F410" s="6" t="s">
        <v>36</v>
      </c>
      <c r="G410" s="7" t="str">
        <f>"张姝祎"</f>
        <v>张姝祎</v>
      </c>
      <c r="H410" s="6"/>
    </row>
    <row r="411" ht="18" customHeight="1" spans="1:8">
      <c r="A411" s="6">
        <v>409</v>
      </c>
      <c r="B411" s="6" t="str">
        <f t="shared" si="39"/>
        <v>0401</v>
      </c>
      <c r="C411" s="7" t="s">
        <v>38</v>
      </c>
      <c r="D411" s="6" t="s">
        <v>39</v>
      </c>
      <c r="E411" s="6" t="s">
        <v>40</v>
      </c>
      <c r="F411" s="6" t="s">
        <v>36</v>
      </c>
      <c r="G411" s="7" t="str">
        <f>"廖敏"</f>
        <v>廖敏</v>
      </c>
      <c r="H411" s="6"/>
    </row>
    <row r="412" ht="18" customHeight="1" spans="1:8">
      <c r="A412" s="6">
        <v>410</v>
      </c>
      <c r="B412" s="6" t="str">
        <f t="shared" si="39"/>
        <v>0401</v>
      </c>
      <c r="C412" s="7" t="s">
        <v>38</v>
      </c>
      <c r="D412" s="6" t="s">
        <v>39</v>
      </c>
      <c r="E412" s="6" t="s">
        <v>40</v>
      </c>
      <c r="F412" s="6" t="s">
        <v>36</v>
      </c>
      <c r="G412" s="7" t="str">
        <f>"黄骁岭"</f>
        <v>黄骁岭</v>
      </c>
      <c r="H412" s="6"/>
    </row>
    <row r="413" ht="18" customHeight="1" spans="1:8">
      <c r="A413" s="6">
        <v>411</v>
      </c>
      <c r="B413" s="6" t="str">
        <f t="shared" si="39"/>
        <v>0401</v>
      </c>
      <c r="C413" s="7" t="s">
        <v>38</v>
      </c>
      <c r="D413" s="6" t="s">
        <v>39</v>
      </c>
      <c r="E413" s="6" t="s">
        <v>40</v>
      </c>
      <c r="F413" s="6" t="s">
        <v>36</v>
      </c>
      <c r="G413" s="7" t="str">
        <f>"李娅萍"</f>
        <v>李娅萍</v>
      </c>
      <c r="H413" s="6"/>
    </row>
    <row r="414" ht="18" customHeight="1" spans="1:8">
      <c r="A414" s="6">
        <v>412</v>
      </c>
      <c r="B414" s="6" t="str">
        <f t="shared" si="39"/>
        <v>0401</v>
      </c>
      <c r="C414" s="7" t="s">
        <v>38</v>
      </c>
      <c r="D414" s="6" t="s">
        <v>39</v>
      </c>
      <c r="E414" s="6" t="s">
        <v>40</v>
      </c>
      <c r="F414" s="6" t="s">
        <v>36</v>
      </c>
      <c r="G414" s="7" t="str">
        <f>"李月洁"</f>
        <v>李月洁</v>
      </c>
      <c r="H414" s="6"/>
    </row>
    <row r="415" ht="18" customHeight="1" spans="1:8">
      <c r="A415" s="6">
        <v>413</v>
      </c>
      <c r="B415" s="6" t="str">
        <f t="shared" ref="B415:B424" si="40">"0401"</f>
        <v>0401</v>
      </c>
      <c r="C415" s="7" t="s">
        <v>38</v>
      </c>
      <c r="D415" s="6" t="s">
        <v>39</v>
      </c>
      <c r="E415" s="6" t="s">
        <v>40</v>
      </c>
      <c r="F415" s="6" t="s">
        <v>36</v>
      </c>
      <c r="G415" s="7" t="str">
        <f>"魏苗苗"</f>
        <v>魏苗苗</v>
      </c>
      <c r="H415" s="6"/>
    </row>
    <row r="416" ht="18" customHeight="1" spans="1:8">
      <c r="A416" s="6">
        <v>414</v>
      </c>
      <c r="B416" s="6" t="str">
        <f t="shared" si="40"/>
        <v>0401</v>
      </c>
      <c r="C416" s="7" t="s">
        <v>38</v>
      </c>
      <c r="D416" s="6" t="s">
        <v>39</v>
      </c>
      <c r="E416" s="6" t="s">
        <v>40</v>
      </c>
      <c r="F416" s="6" t="s">
        <v>36</v>
      </c>
      <c r="G416" s="7" t="str">
        <f>"刘婉莹"</f>
        <v>刘婉莹</v>
      </c>
      <c r="H416" s="6"/>
    </row>
    <row r="417" ht="18" customHeight="1" spans="1:8">
      <c r="A417" s="6">
        <v>415</v>
      </c>
      <c r="B417" s="6" t="str">
        <f t="shared" si="40"/>
        <v>0401</v>
      </c>
      <c r="C417" s="7" t="s">
        <v>38</v>
      </c>
      <c r="D417" s="6" t="s">
        <v>39</v>
      </c>
      <c r="E417" s="6" t="s">
        <v>40</v>
      </c>
      <c r="F417" s="6" t="s">
        <v>36</v>
      </c>
      <c r="G417" s="7" t="str">
        <f>"古丽米热·库尔班"</f>
        <v>古丽米热·库尔班</v>
      </c>
      <c r="H417" s="6"/>
    </row>
    <row r="418" ht="18" customHeight="1" spans="1:8">
      <c r="A418" s="6">
        <v>416</v>
      </c>
      <c r="B418" s="6" t="str">
        <f t="shared" si="40"/>
        <v>0401</v>
      </c>
      <c r="C418" s="7" t="s">
        <v>38</v>
      </c>
      <c r="D418" s="6" t="s">
        <v>39</v>
      </c>
      <c r="E418" s="6" t="s">
        <v>40</v>
      </c>
      <c r="F418" s="6" t="s">
        <v>36</v>
      </c>
      <c r="G418" s="7" t="str">
        <f>"李青茹"</f>
        <v>李青茹</v>
      </c>
      <c r="H418" s="6"/>
    </row>
    <row r="419" ht="18" customHeight="1" spans="1:8">
      <c r="A419" s="6">
        <v>417</v>
      </c>
      <c r="B419" s="6" t="str">
        <f t="shared" si="40"/>
        <v>0401</v>
      </c>
      <c r="C419" s="7" t="s">
        <v>38</v>
      </c>
      <c r="D419" s="6" t="s">
        <v>39</v>
      </c>
      <c r="E419" s="6" t="s">
        <v>40</v>
      </c>
      <c r="F419" s="6" t="s">
        <v>36</v>
      </c>
      <c r="G419" s="7" t="str">
        <f>"陈子扬"</f>
        <v>陈子扬</v>
      </c>
      <c r="H419" s="6"/>
    </row>
    <row r="420" ht="18" customHeight="1" spans="1:8">
      <c r="A420" s="6">
        <v>418</v>
      </c>
      <c r="B420" s="6" t="str">
        <f t="shared" si="40"/>
        <v>0401</v>
      </c>
      <c r="C420" s="7" t="s">
        <v>38</v>
      </c>
      <c r="D420" s="6" t="s">
        <v>39</v>
      </c>
      <c r="E420" s="6" t="s">
        <v>40</v>
      </c>
      <c r="F420" s="6" t="s">
        <v>36</v>
      </c>
      <c r="G420" s="7" t="str">
        <f>"李晓婷"</f>
        <v>李晓婷</v>
      </c>
      <c r="H420" s="6"/>
    </row>
    <row r="421" ht="18" customHeight="1" spans="1:8">
      <c r="A421" s="6">
        <v>419</v>
      </c>
      <c r="B421" s="6" t="str">
        <f t="shared" si="40"/>
        <v>0401</v>
      </c>
      <c r="C421" s="7" t="s">
        <v>38</v>
      </c>
      <c r="D421" s="6" t="s">
        <v>39</v>
      </c>
      <c r="E421" s="6" t="s">
        <v>40</v>
      </c>
      <c r="F421" s="6" t="s">
        <v>36</v>
      </c>
      <c r="G421" s="7" t="str">
        <f>"李娜"</f>
        <v>李娜</v>
      </c>
      <c r="H421" s="6"/>
    </row>
    <row r="422" ht="18" customHeight="1" spans="1:8">
      <c r="A422" s="6">
        <v>420</v>
      </c>
      <c r="B422" s="6" t="str">
        <f t="shared" si="40"/>
        <v>0401</v>
      </c>
      <c r="C422" s="7" t="s">
        <v>38</v>
      </c>
      <c r="D422" s="6" t="s">
        <v>39</v>
      </c>
      <c r="E422" s="6" t="s">
        <v>40</v>
      </c>
      <c r="F422" s="6" t="s">
        <v>36</v>
      </c>
      <c r="G422" s="7" t="str">
        <f>"冯瑶"</f>
        <v>冯瑶</v>
      </c>
      <c r="H422" s="6"/>
    </row>
    <row r="423" ht="18" customHeight="1" spans="1:8">
      <c r="A423" s="6">
        <v>421</v>
      </c>
      <c r="B423" s="6" t="str">
        <f t="shared" si="40"/>
        <v>0401</v>
      </c>
      <c r="C423" s="7" t="s">
        <v>38</v>
      </c>
      <c r="D423" s="6" t="s">
        <v>39</v>
      </c>
      <c r="E423" s="6" t="s">
        <v>40</v>
      </c>
      <c r="F423" s="6" t="s">
        <v>36</v>
      </c>
      <c r="G423" s="7" t="str">
        <f>"黄增朝"</f>
        <v>黄增朝</v>
      </c>
      <c r="H423" s="6"/>
    </row>
    <row r="424" ht="18" customHeight="1" spans="1:8">
      <c r="A424" s="6">
        <v>422</v>
      </c>
      <c r="B424" s="6" t="str">
        <f t="shared" si="40"/>
        <v>0401</v>
      </c>
      <c r="C424" s="7" t="s">
        <v>38</v>
      </c>
      <c r="D424" s="6" t="s">
        <v>39</v>
      </c>
      <c r="E424" s="6" t="s">
        <v>40</v>
      </c>
      <c r="F424" s="6" t="s">
        <v>36</v>
      </c>
      <c r="G424" s="7" t="str">
        <f>"王丽娟"</f>
        <v>王丽娟</v>
      </c>
      <c r="H424" s="6"/>
    </row>
    <row r="425" ht="18" customHeight="1" spans="1:8">
      <c r="A425" s="6">
        <v>423</v>
      </c>
      <c r="B425" s="6" t="str">
        <f t="shared" ref="B425:B434" si="41">"0401"</f>
        <v>0401</v>
      </c>
      <c r="C425" s="7" t="s">
        <v>38</v>
      </c>
      <c r="D425" s="6" t="s">
        <v>39</v>
      </c>
      <c r="E425" s="6" t="s">
        <v>40</v>
      </c>
      <c r="F425" s="6" t="s">
        <v>36</v>
      </c>
      <c r="G425" s="7" t="str">
        <f>"苏梦灿"</f>
        <v>苏梦灿</v>
      </c>
      <c r="H425" s="6"/>
    </row>
    <row r="426" ht="18" customHeight="1" spans="1:8">
      <c r="A426" s="6">
        <v>424</v>
      </c>
      <c r="B426" s="6" t="str">
        <f t="shared" si="41"/>
        <v>0401</v>
      </c>
      <c r="C426" s="7" t="s">
        <v>38</v>
      </c>
      <c r="D426" s="6" t="s">
        <v>39</v>
      </c>
      <c r="E426" s="6" t="s">
        <v>40</v>
      </c>
      <c r="F426" s="6" t="s">
        <v>36</v>
      </c>
      <c r="G426" s="7" t="str">
        <f>"刘文琪"</f>
        <v>刘文琪</v>
      </c>
      <c r="H426" s="6"/>
    </row>
    <row r="427" ht="18" customHeight="1" spans="1:8">
      <c r="A427" s="6">
        <v>425</v>
      </c>
      <c r="B427" s="6" t="str">
        <f t="shared" si="41"/>
        <v>0401</v>
      </c>
      <c r="C427" s="7" t="s">
        <v>38</v>
      </c>
      <c r="D427" s="6" t="s">
        <v>39</v>
      </c>
      <c r="E427" s="6" t="s">
        <v>40</v>
      </c>
      <c r="F427" s="6" t="s">
        <v>36</v>
      </c>
      <c r="G427" s="7" t="str">
        <f>"徐辉"</f>
        <v>徐辉</v>
      </c>
      <c r="H427" s="6"/>
    </row>
    <row r="428" ht="18" customHeight="1" spans="1:8">
      <c r="A428" s="6">
        <v>426</v>
      </c>
      <c r="B428" s="6" t="str">
        <f t="shared" si="41"/>
        <v>0401</v>
      </c>
      <c r="C428" s="7" t="s">
        <v>38</v>
      </c>
      <c r="D428" s="6" t="s">
        <v>39</v>
      </c>
      <c r="E428" s="6" t="s">
        <v>40</v>
      </c>
      <c r="F428" s="6" t="s">
        <v>36</v>
      </c>
      <c r="G428" s="7" t="str">
        <f>"陈泽珠"</f>
        <v>陈泽珠</v>
      </c>
      <c r="H428" s="6"/>
    </row>
    <row r="429" ht="18" customHeight="1" spans="1:8">
      <c r="A429" s="6">
        <v>427</v>
      </c>
      <c r="B429" s="6" t="str">
        <f t="shared" si="41"/>
        <v>0401</v>
      </c>
      <c r="C429" s="7" t="s">
        <v>38</v>
      </c>
      <c r="D429" s="6" t="s">
        <v>39</v>
      </c>
      <c r="E429" s="6" t="s">
        <v>40</v>
      </c>
      <c r="F429" s="6" t="s">
        <v>36</v>
      </c>
      <c r="G429" s="7" t="str">
        <f>"崔媛媛"</f>
        <v>崔媛媛</v>
      </c>
      <c r="H429" s="6"/>
    </row>
    <row r="430" ht="18" customHeight="1" spans="1:8">
      <c r="A430" s="6">
        <v>428</v>
      </c>
      <c r="B430" s="6" t="str">
        <f t="shared" si="41"/>
        <v>0401</v>
      </c>
      <c r="C430" s="7" t="s">
        <v>38</v>
      </c>
      <c r="D430" s="6" t="s">
        <v>39</v>
      </c>
      <c r="E430" s="6" t="s">
        <v>40</v>
      </c>
      <c r="F430" s="6" t="s">
        <v>36</v>
      </c>
      <c r="G430" s="7" t="str">
        <f>"孙筱雨"</f>
        <v>孙筱雨</v>
      </c>
      <c r="H430" s="6"/>
    </row>
    <row r="431" ht="18" customHeight="1" spans="1:8">
      <c r="A431" s="6">
        <v>429</v>
      </c>
      <c r="B431" s="6" t="str">
        <f t="shared" si="41"/>
        <v>0401</v>
      </c>
      <c r="C431" s="7" t="s">
        <v>38</v>
      </c>
      <c r="D431" s="6" t="s">
        <v>39</v>
      </c>
      <c r="E431" s="6" t="s">
        <v>40</v>
      </c>
      <c r="F431" s="6" t="s">
        <v>36</v>
      </c>
      <c r="G431" s="7" t="str">
        <f>"李政旭"</f>
        <v>李政旭</v>
      </c>
      <c r="H431" s="6"/>
    </row>
    <row r="432" ht="18" customHeight="1" spans="1:8">
      <c r="A432" s="6">
        <v>430</v>
      </c>
      <c r="B432" s="6" t="str">
        <f t="shared" si="41"/>
        <v>0401</v>
      </c>
      <c r="C432" s="7" t="s">
        <v>38</v>
      </c>
      <c r="D432" s="6" t="s">
        <v>39</v>
      </c>
      <c r="E432" s="6" t="s">
        <v>40</v>
      </c>
      <c r="F432" s="6" t="s">
        <v>36</v>
      </c>
      <c r="G432" s="7" t="str">
        <f>"吴赞"</f>
        <v>吴赞</v>
      </c>
      <c r="H432" s="6"/>
    </row>
    <row r="433" ht="18" customHeight="1" spans="1:8">
      <c r="A433" s="6">
        <v>431</v>
      </c>
      <c r="B433" s="6" t="str">
        <f t="shared" si="41"/>
        <v>0401</v>
      </c>
      <c r="C433" s="7" t="s">
        <v>38</v>
      </c>
      <c r="D433" s="6" t="s">
        <v>39</v>
      </c>
      <c r="E433" s="6" t="s">
        <v>40</v>
      </c>
      <c r="F433" s="6" t="s">
        <v>36</v>
      </c>
      <c r="G433" s="7" t="str">
        <f>"刘志刚"</f>
        <v>刘志刚</v>
      </c>
      <c r="H433" s="6"/>
    </row>
    <row r="434" ht="18" customHeight="1" spans="1:8">
      <c r="A434" s="6">
        <v>432</v>
      </c>
      <c r="B434" s="6" t="str">
        <f t="shared" si="41"/>
        <v>0401</v>
      </c>
      <c r="C434" s="7" t="s">
        <v>38</v>
      </c>
      <c r="D434" s="6" t="s">
        <v>39</v>
      </c>
      <c r="E434" s="6" t="s">
        <v>40</v>
      </c>
      <c r="F434" s="6" t="s">
        <v>36</v>
      </c>
      <c r="G434" s="7" t="str">
        <f>"邱稀木"</f>
        <v>邱稀木</v>
      </c>
      <c r="H434" s="6"/>
    </row>
    <row r="435" ht="18" customHeight="1" spans="1:8">
      <c r="A435" s="6">
        <v>433</v>
      </c>
      <c r="B435" s="6" t="str">
        <f t="shared" ref="B435:B444" si="42">"0401"</f>
        <v>0401</v>
      </c>
      <c r="C435" s="7" t="s">
        <v>38</v>
      </c>
      <c r="D435" s="6" t="s">
        <v>39</v>
      </c>
      <c r="E435" s="6" t="s">
        <v>40</v>
      </c>
      <c r="F435" s="6" t="s">
        <v>36</v>
      </c>
      <c r="G435" s="7" t="str">
        <f>"蒙萌"</f>
        <v>蒙萌</v>
      </c>
      <c r="H435" s="6"/>
    </row>
    <row r="436" ht="18" customHeight="1" spans="1:8">
      <c r="A436" s="6">
        <v>434</v>
      </c>
      <c r="B436" s="6" t="str">
        <f t="shared" si="42"/>
        <v>0401</v>
      </c>
      <c r="C436" s="7" t="s">
        <v>38</v>
      </c>
      <c r="D436" s="6" t="s">
        <v>39</v>
      </c>
      <c r="E436" s="6" t="s">
        <v>40</v>
      </c>
      <c r="F436" s="6" t="s">
        <v>36</v>
      </c>
      <c r="G436" s="7" t="str">
        <f>"祝文鑫"</f>
        <v>祝文鑫</v>
      </c>
      <c r="H436" s="6"/>
    </row>
    <row r="437" ht="18" customHeight="1" spans="1:8">
      <c r="A437" s="6">
        <v>435</v>
      </c>
      <c r="B437" s="6" t="str">
        <f t="shared" si="42"/>
        <v>0401</v>
      </c>
      <c r="C437" s="7" t="s">
        <v>38</v>
      </c>
      <c r="D437" s="6" t="s">
        <v>39</v>
      </c>
      <c r="E437" s="6" t="s">
        <v>40</v>
      </c>
      <c r="F437" s="6" t="s">
        <v>36</v>
      </c>
      <c r="G437" s="7" t="str">
        <f>"曹佳"</f>
        <v>曹佳</v>
      </c>
      <c r="H437" s="6"/>
    </row>
    <row r="438" ht="18" customHeight="1" spans="1:8">
      <c r="A438" s="6">
        <v>436</v>
      </c>
      <c r="B438" s="6" t="str">
        <f t="shared" si="42"/>
        <v>0401</v>
      </c>
      <c r="C438" s="7" t="s">
        <v>38</v>
      </c>
      <c r="D438" s="6" t="s">
        <v>39</v>
      </c>
      <c r="E438" s="6" t="s">
        <v>40</v>
      </c>
      <c r="F438" s="6" t="s">
        <v>36</v>
      </c>
      <c r="G438" s="7" t="str">
        <f>"刘永波"</f>
        <v>刘永波</v>
      </c>
      <c r="H438" s="6"/>
    </row>
    <row r="439" ht="18" customHeight="1" spans="1:8">
      <c r="A439" s="6">
        <v>437</v>
      </c>
      <c r="B439" s="6" t="str">
        <f t="shared" si="42"/>
        <v>0401</v>
      </c>
      <c r="C439" s="7" t="s">
        <v>38</v>
      </c>
      <c r="D439" s="6" t="s">
        <v>39</v>
      </c>
      <c r="E439" s="6" t="s">
        <v>40</v>
      </c>
      <c r="F439" s="6" t="s">
        <v>36</v>
      </c>
      <c r="G439" s="7" t="str">
        <f>"杨晗"</f>
        <v>杨晗</v>
      </c>
      <c r="H439" s="6"/>
    </row>
    <row r="440" ht="18" customHeight="1" spans="1:8">
      <c r="A440" s="6">
        <v>438</v>
      </c>
      <c r="B440" s="6" t="str">
        <f t="shared" si="42"/>
        <v>0401</v>
      </c>
      <c r="C440" s="7" t="s">
        <v>38</v>
      </c>
      <c r="D440" s="6" t="s">
        <v>39</v>
      </c>
      <c r="E440" s="6" t="s">
        <v>40</v>
      </c>
      <c r="F440" s="6" t="s">
        <v>36</v>
      </c>
      <c r="G440" s="7" t="str">
        <f>"郄诗超"</f>
        <v>郄诗超</v>
      </c>
      <c r="H440" s="6"/>
    </row>
    <row r="441" ht="18" customHeight="1" spans="1:8">
      <c r="A441" s="6">
        <v>439</v>
      </c>
      <c r="B441" s="6" t="str">
        <f t="shared" si="42"/>
        <v>0401</v>
      </c>
      <c r="C441" s="7" t="s">
        <v>38</v>
      </c>
      <c r="D441" s="6" t="s">
        <v>39</v>
      </c>
      <c r="E441" s="6" t="s">
        <v>40</v>
      </c>
      <c r="F441" s="6" t="s">
        <v>36</v>
      </c>
      <c r="G441" s="7" t="str">
        <f>"刘维"</f>
        <v>刘维</v>
      </c>
      <c r="H441" s="6"/>
    </row>
    <row r="442" ht="18" customHeight="1" spans="1:8">
      <c r="A442" s="6">
        <v>440</v>
      </c>
      <c r="B442" s="6" t="str">
        <f t="shared" si="42"/>
        <v>0401</v>
      </c>
      <c r="C442" s="7" t="s">
        <v>38</v>
      </c>
      <c r="D442" s="6" t="s">
        <v>39</v>
      </c>
      <c r="E442" s="6" t="s">
        <v>40</v>
      </c>
      <c r="F442" s="6" t="s">
        <v>36</v>
      </c>
      <c r="G442" s="7" t="str">
        <f>"陈艳霞"</f>
        <v>陈艳霞</v>
      </c>
      <c r="H442" s="6"/>
    </row>
    <row r="443" ht="18" customHeight="1" spans="1:8">
      <c r="A443" s="6">
        <v>441</v>
      </c>
      <c r="B443" s="6" t="str">
        <f t="shared" si="42"/>
        <v>0401</v>
      </c>
      <c r="C443" s="7" t="s">
        <v>38</v>
      </c>
      <c r="D443" s="6" t="s">
        <v>39</v>
      </c>
      <c r="E443" s="6" t="s">
        <v>40</v>
      </c>
      <c r="F443" s="6" t="s">
        <v>36</v>
      </c>
      <c r="G443" s="7" t="str">
        <f>"韦思"</f>
        <v>韦思</v>
      </c>
      <c r="H443" s="6"/>
    </row>
    <row r="444" ht="18" customHeight="1" spans="1:8">
      <c r="A444" s="6">
        <v>442</v>
      </c>
      <c r="B444" s="6" t="str">
        <f t="shared" si="42"/>
        <v>0401</v>
      </c>
      <c r="C444" s="7" t="s">
        <v>38</v>
      </c>
      <c r="D444" s="6" t="s">
        <v>39</v>
      </c>
      <c r="E444" s="6" t="s">
        <v>40</v>
      </c>
      <c r="F444" s="6" t="s">
        <v>36</v>
      </c>
      <c r="G444" s="7" t="str">
        <f>"李天秀"</f>
        <v>李天秀</v>
      </c>
      <c r="H444" s="6"/>
    </row>
    <row r="445" ht="18" customHeight="1" spans="1:8">
      <c r="A445" s="6">
        <v>443</v>
      </c>
      <c r="B445" s="6" t="str">
        <f t="shared" ref="B445:B454" si="43">"0401"</f>
        <v>0401</v>
      </c>
      <c r="C445" s="7" t="s">
        <v>38</v>
      </c>
      <c r="D445" s="6" t="s">
        <v>39</v>
      </c>
      <c r="E445" s="6" t="s">
        <v>40</v>
      </c>
      <c r="F445" s="6" t="s">
        <v>36</v>
      </c>
      <c r="G445" s="7" t="str">
        <f>"方倩儿"</f>
        <v>方倩儿</v>
      </c>
      <c r="H445" s="6"/>
    </row>
    <row r="446" ht="18" customHeight="1" spans="1:8">
      <c r="A446" s="6">
        <v>444</v>
      </c>
      <c r="B446" s="6" t="str">
        <f t="shared" si="43"/>
        <v>0401</v>
      </c>
      <c r="C446" s="7" t="s">
        <v>38</v>
      </c>
      <c r="D446" s="6" t="s">
        <v>39</v>
      </c>
      <c r="E446" s="6" t="s">
        <v>40</v>
      </c>
      <c r="F446" s="6" t="s">
        <v>36</v>
      </c>
      <c r="G446" s="7" t="str">
        <f>"赵岩"</f>
        <v>赵岩</v>
      </c>
      <c r="H446" s="6"/>
    </row>
    <row r="447" ht="18" customHeight="1" spans="1:8">
      <c r="A447" s="6">
        <v>445</v>
      </c>
      <c r="B447" s="6" t="str">
        <f t="shared" si="43"/>
        <v>0401</v>
      </c>
      <c r="C447" s="7" t="s">
        <v>38</v>
      </c>
      <c r="D447" s="6" t="s">
        <v>39</v>
      </c>
      <c r="E447" s="6" t="s">
        <v>40</v>
      </c>
      <c r="F447" s="6" t="s">
        <v>36</v>
      </c>
      <c r="G447" s="7" t="str">
        <f>"陈雪盟"</f>
        <v>陈雪盟</v>
      </c>
      <c r="H447" s="6"/>
    </row>
    <row r="448" ht="18" customHeight="1" spans="1:8">
      <c r="A448" s="6">
        <v>446</v>
      </c>
      <c r="B448" s="6" t="str">
        <f t="shared" si="43"/>
        <v>0401</v>
      </c>
      <c r="C448" s="7" t="s">
        <v>38</v>
      </c>
      <c r="D448" s="6" t="s">
        <v>39</v>
      </c>
      <c r="E448" s="6" t="s">
        <v>40</v>
      </c>
      <c r="F448" s="6" t="s">
        <v>36</v>
      </c>
      <c r="G448" s="7" t="str">
        <f>"符兰樱"</f>
        <v>符兰樱</v>
      </c>
      <c r="H448" s="6"/>
    </row>
    <row r="449" ht="18" customHeight="1" spans="1:8">
      <c r="A449" s="6">
        <v>447</v>
      </c>
      <c r="B449" s="6" t="str">
        <f t="shared" si="43"/>
        <v>0401</v>
      </c>
      <c r="C449" s="7" t="s">
        <v>38</v>
      </c>
      <c r="D449" s="6" t="s">
        <v>39</v>
      </c>
      <c r="E449" s="6" t="s">
        <v>40</v>
      </c>
      <c r="F449" s="6" t="s">
        <v>36</v>
      </c>
      <c r="G449" s="7" t="str">
        <f>"贾新蕾"</f>
        <v>贾新蕾</v>
      </c>
      <c r="H449" s="6"/>
    </row>
    <row r="450" ht="18" customHeight="1" spans="1:8">
      <c r="A450" s="6">
        <v>448</v>
      </c>
      <c r="B450" s="6" t="str">
        <f t="shared" si="43"/>
        <v>0401</v>
      </c>
      <c r="C450" s="7" t="s">
        <v>38</v>
      </c>
      <c r="D450" s="6" t="s">
        <v>39</v>
      </c>
      <c r="E450" s="6" t="s">
        <v>40</v>
      </c>
      <c r="F450" s="6" t="s">
        <v>36</v>
      </c>
      <c r="G450" s="7" t="str">
        <f>"曾其娴"</f>
        <v>曾其娴</v>
      </c>
      <c r="H450" s="6"/>
    </row>
    <row r="451" ht="18" customHeight="1" spans="1:8">
      <c r="A451" s="6">
        <v>449</v>
      </c>
      <c r="B451" s="6" t="str">
        <f t="shared" si="43"/>
        <v>0401</v>
      </c>
      <c r="C451" s="7" t="s">
        <v>38</v>
      </c>
      <c r="D451" s="6" t="s">
        <v>39</v>
      </c>
      <c r="E451" s="6" t="s">
        <v>40</v>
      </c>
      <c r="F451" s="6" t="s">
        <v>36</v>
      </c>
      <c r="G451" s="7" t="str">
        <f>"郭朝阳"</f>
        <v>郭朝阳</v>
      </c>
      <c r="H451" s="6"/>
    </row>
    <row r="452" ht="18" customHeight="1" spans="1:8">
      <c r="A452" s="6">
        <v>450</v>
      </c>
      <c r="B452" s="6" t="str">
        <f t="shared" si="43"/>
        <v>0401</v>
      </c>
      <c r="C452" s="7" t="s">
        <v>38</v>
      </c>
      <c r="D452" s="6" t="s">
        <v>39</v>
      </c>
      <c r="E452" s="6" t="s">
        <v>40</v>
      </c>
      <c r="F452" s="6" t="s">
        <v>36</v>
      </c>
      <c r="G452" s="7" t="str">
        <f>"王庆霆"</f>
        <v>王庆霆</v>
      </c>
      <c r="H452" s="6"/>
    </row>
    <row r="453" ht="18" customHeight="1" spans="1:8">
      <c r="A453" s="6">
        <v>451</v>
      </c>
      <c r="B453" s="6" t="str">
        <f t="shared" si="43"/>
        <v>0401</v>
      </c>
      <c r="C453" s="7" t="s">
        <v>38</v>
      </c>
      <c r="D453" s="6" t="s">
        <v>39</v>
      </c>
      <c r="E453" s="6" t="s">
        <v>40</v>
      </c>
      <c r="F453" s="6" t="s">
        <v>36</v>
      </c>
      <c r="G453" s="7" t="str">
        <f>"王俊威"</f>
        <v>王俊威</v>
      </c>
      <c r="H453" s="6"/>
    </row>
    <row r="454" ht="18" customHeight="1" spans="1:8">
      <c r="A454" s="6">
        <v>452</v>
      </c>
      <c r="B454" s="6" t="str">
        <f t="shared" si="43"/>
        <v>0401</v>
      </c>
      <c r="C454" s="7" t="s">
        <v>38</v>
      </c>
      <c r="D454" s="6" t="s">
        <v>39</v>
      </c>
      <c r="E454" s="6" t="s">
        <v>40</v>
      </c>
      <c r="F454" s="6" t="s">
        <v>36</v>
      </c>
      <c r="G454" s="7" t="str">
        <f>"柳向娟"</f>
        <v>柳向娟</v>
      </c>
      <c r="H454" s="6"/>
    </row>
    <row r="455" ht="18" customHeight="1" spans="1:8">
      <c r="A455" s="6">
        <v>453</v>
      </c>
      <c r="B455" s="6" t="str">
        <f t="shared" ref="B455:B464" si="44">"0401"</f>
        <v>0401</v>
      </c>
      <c r="C455" s="7" t="s">
        <v>38</v>
      </c>
      <c r="D455" s="6" t="s">
        <v>39</v>
      </c>
      <c r="E455" s="6" t="s">
        <v>40</v>
      </c>
      <c r="F455" s="6" t="s">
        <v>36</v>
      </c>
      <c r="G455" s="7" t="str">
        <f>"寇晓丽"</f>
        <v>寇晓丽</v>
      </c>
      <c r="H455" s="6"/>
    </row>
    <row r="456" ht="18" customHeight="1" spans="1:8">
      <c r="A456" s="6">
        <v>454</v>
      </c>
      <c r="B456" s="6" t="str">
        <f t="shared" si="44"/>
        <v>0401</v>
      </c>
      <c r="C456" s="7" t="s">
        <v>38</v>
      </c>
      <c r="D456" s="6" t="s">
        <v>39</v>
      </c>
      <c r="E456" s="6" t="s">
        <v>40</v>
      </c>
      <c r="F456" s="6" t="s">
        <v>36</v>
      </c>
      <c r="G456" s="7" t="str">
        <f>"符倩艳"</f>
        <v>符倩艳</v>
      </c>
      <c r="H456" s="6"/>
    </row>
    <row r="457" ht="18" customHeight="1" spans="1:8">
      <c r="A457" s="6">
        <v>455</v>
      </c>
      <c r="B457" s="6" t="str">
        <f t="shared" si="44"/>
        <v>0401</v>
      </c>
      <c r="C457" s="7" t="s">
        <v>38</v>
      </c>
      <c r="D457" s="6" t="s">
        <v>39</v>
      </c>
      <c r="E457" s="6" t="s">
        <v>40</v>
      </c>
      <c r="F457" s="6" t="s">
        <v>36</v>
      </c>
      <c r="G457" s="7" t="str">
        <f>"梁惠婷"</f>
        <v>梁惠婷</v>
      </c>
      <c r="H457" s="6"/>
    </row>
    <row r="458" ht="18" customHeight="1" spans="1:8">
      <c r="A458" s="6">
        <v>456</v>
      </c>
      <c r="B458" s="6" t="str">
        <f t="shared" si="44"/>
        <v>0401</v>
      </c>
      <c r="C458" s="7" t="s">
        <v>38</v>
      </c>
      <c r="D458" s="6" t="s">
        <v>39</v>
      </c>
      <c r="E458" s="6" t="s">
        <v>40</v>
      </c>
      <c r="F458" s="6" t="s">
        <v>36</v>
      </c>
      <c r="G458" s="7" t="str">
        <f>"李宣霖"</f>
        <v>李宣霖</v>
      </c>
      <c r="H458" s="6"/>
    </row>
    <row r="459" ht="18" customHeight="1" spans="1:8">
      <c r="A459" s="6">
        <v>457</v>
      </c>
      <c r="B459" s="6" t="str">
        <f t="shared" si="44"/>
        <v>0401</v>
      </c>
      <c r="C459" s="7" t="s">
        <v>38</v>
      </c>
      <c r="D459" s="6" t="s">
        <v>39</v>
      </c>
      <c r="E459" s="6" t="s">
        <v>40</v>
      </c>
      <c r="F459" s="6" t="s">
        <v>36</v>
      </c>
      <c r="G459" s="7" t="str">
        <f>"郑宏斌"</f>
        <v>郑宏斌</v>
      </c>
      <c r="H459" s="6"/>
    </row>
    <row r="460" ht="18" customHeight="1" spans="1:8">
      <c r="A460" s="6">
        <v>458</v>
      </c>
      <c r="B460" s="6" t="str">
        <f t="shared" si="44"/>
        <v>0401</v>
      </c>
      <c r="C460" s="7" t="s">
        <v>38</v>
      </c>
      <c r="D460" s="6" t="s">
        <v>39</v>
      </c>
      <c r="E460" s="6" t="s">
        <v>40</v>
      </c>
      <c r="F460" s="6" t="s">
        <v>36</v>
      </c>
      <c r="G460" s="7" t="str">
        <f>"荆天宇"</f>
        <v>荆天宇</v>
      </c>
      <c r="H460" s="6"/>
    </row>
    <row r="461" ht="18" customHeight="1" spans="1:8">
      <c r="A461" s="6">
        <v>459</v>
      </c>
      <c r="B461" s="6" t="str">
        <f t="shared" si="44"/>
        <v>0401</v>
      </c>
      <c r="C461" s="7" t="s">
        <v>38</v>
      </c>
      <c r="D461" s="6" t="s">
        <v>39</v>
      </c>
      <c r="E461" s="6" t="s">
        <v>40</v>
      </c>
      <c r="F461" s="6" t="s">
        <v>36</v>
      </c>
      <c r="G461" s="7" t="str">
        <f>"孙桃竹"</f>
        <v>孙桃竹</v>
      </c>
      <c r="H461" s="6"/>
    </row>
    <row r="462" ht="18" customHeight="1" spans="1:8">
      <c r="A462" s="6">
        <v>460</v>
      </c>
      <c r="B462" s="6" t="str">
        <f t="shared" si="44"/>
        <v>0401</v>
      </c>
      <c r="C462" s="7" t="s">
        <v>38</v>
      </c>
      <c r="D462" s="6" t="s">
        <v>39</v>
      </c>
      <c r="E462" s="6" t="s">
        <v>40</v>
      </c>
      <c r="F462" s="6" t="s">
        <v>36</v>
      </c>
      <c r="G462" s="7" t="str">
        <f>"郑虹"</f>
        <v>郑虹</v>
      </c>
      <c r="H462" s="6"/>
    </row>
    <row r="463" ht="18" customHeight="1" spans="1:8">
      <c r="A463" s="6">
        <v>461</v>
      </c>
      <c r="B463" s="6" t="str">
        <f t="shared" si="44"/>
        <v>0401</v>
      </c>
      <c r="C463" s="7" t="s">
        <v>38</v>
      </c>
      <c r="D463" s="6" t="s">
        <v>39</v>
      </c>
      <c r="E463" s="6" t="s">
        <v>40</v>
      </c>
      <c r="F463" s="6" t="s">
        <v>36</v>
      </c>
      <c r="G463" s="7" t="str">
        <f>"陈雪茹"</f>
        <v>陈雪茹</v>
      </c>
      <c r="H463" s="6"/>
    </row>
    <row r="464" ht="18" customHeight="1" spans="1:8">
      <c r="A464" s="6">
        <v>462</v>
      </c>
      <c r="B464" s="6" t="str">
        <f t="shared" si="44"/>
        <v>0401</v>
      </c>
      <c r="C464" s="7" t="s">
        <v>38</v>
      </c>
      <c r="D464" s="6" t="s">
        <v>39</v>
      </c>
      <c r="E464" s="6" t="s">
        <v>40</v>
      </c>
      <c r="F464" s="6" t="s">
        <v>36</v>
      </c>
      <c r="G464" s="7" t="str">
        <f>"周佳逸"</f>
        <v>周佳逸</v>
      </c>
      <c r="H464" s="6"/>
    </row>
    <row r="465" ht="18" customHeight="1" spans="1:8">
      <c r="A465" s="6">
        <v>463</v>
      </c>
      <c r="B465" s="6" t="str">
        <f t="shared" ref="B465:B474" si="45">"0401"</f>
        <v>0401</v>
      </c>
      <c r="C465" s="7" t="s">
        <v>38</v>
      </c>
      <c r="D465" s="6" t="s">
        <v>39</v>
      </c>
      <c r="E465" s="6" t="s">
        <v>40</v>
      </c>
      <c r="F465" s="6" t="s">
        <v>36</v>
      </c>
      <c r="G465" s="7" t="str">
        <f>"许瑞雪"</f>
        <v>许瑞雪</v>
      </c>
      <c r="H465" s="6"/>
    </row>
    <row r="466" ht="18" customHeight="1" spans="1:8">
      <c r="A466" s="6">
        <v>464</v>
      </c>
      <c r="B466" s="6" t="str">
        <f t="shared" si="45"/>
        <v>0401</v>
      </c>
      <c r="C466" s="7" t="s">
        <v>38</v>
      </c>
      <c r="D466" s="6" t="s">
        <v>39</v>
      </c>
      <c r="E466" s="6" t="s">
        <v>40</v>
      </c>
      <c r="F466" s="6" t="s">
        <v>36</v>
      </c>
      <c r="G466" s="7" t="str">
        <f>"佟天宇"</f>
        <v>佟天宇</v>
      </c>
      <c r="H466" s="6"/>
    </row>
    <row r="467" ht="18" customHeight="1" spans="1:8">
      <c r="A467" s="6">
        <v>465</v>
      </c>
      <c r="B467" s="6" t="str">
        <f t="shared" si="45"/>
        <v>0401</v>
      </c>
      <c r="C467" s="7" t="s">
        <v>38</v>
      </c>
      <c r="D467" s="6" t="s">
        <v>39</v>
      </c>
      <c r="E467" s="6" t="s">
        <v>40</v>
      </c>
      <c r="F467" s="6" t="s">
        <v>36</v>
      </c>
      <c r="G467" s="7" t="str">
        <f>"邢增婷"</f>
        <v>邢增婷</v>
      </c>
      <c r="H467" s="6"/>
    </row>
    <row r="468" ht="18" customHeight="1" spans="1:8">
      <c r="A468" s="6">
        <v>466</v>
      </c>
      <c r="B468" s="6" t="str">
        <f t="shared" si="45"/>
        <v>0401</v>
      </c>
      <c r="C468" s="7" t="s">
        <v>38</v>
      </c>
      <c r="D468" s="6" t="s">
        <v>39</v>
      </c>
      <c r="E468" s="6" t="s">
        <v>40</v>
      </c>
      <c r="F468" s="6" t="s">
        <v>36</v>
      </c>
      <c r="G468" s="7" t="str">
        <f>"王元元"</f>
        <v>王元元</v>
      </c>
      <c r="H468" s="6"/>
    </row>
    <row r="469" ht="18" customHeight="1" spans="1:8">
      <c r="A469" s="6">
        <v>467</v>
      </c>
      <c r="B469" s="6" t="str">
        <f t="shared" si="45"/>
        <v>0401</v>
      </c>
      <c r="C469" s="7" t="s">
        <v>38</v>
      </c>
      <c r="D469" s="6" t="s">
        <v>39</v>
      </c>
      <c r="E469" s="6" t="s">
        <v>40</v>
      </c>
      <c r="F469" s="6" t="s">
        <v>36</v>
      </c>
      <c r="G469" s="7" t="str">
        <f>"李芳林"</f>
        <v>李芳林</v>
      </c>
      <c r="H469" s="6"/>
    </row>
    <row r="470" ht="18" customHeight="1" spans="1:8">
      <c r="A470" s="6">
        <v>468</v>
      </c>
      <c r="B470" s="6" t="str">
        <f t="shared" si="45"/>
        <v>0401</v>
      </c>
      <c r="C470" s="7" t="s">
        <v>38</v>
      </c>
      <c r="D470" s="6" t="s">
        <v>39</v>
      </c>
      <c r="E470" s="6" t="s">
        <v>40</v>
      </c>
      <c r="F470" s="6" t="s">
        <v>36</v>
      </c>
      <c r="G470" s="7" t="str">
        <f>"许土妹"</f>
        <v>许土妹</v>
      </c>
      <c r="H470" s="6"/>
    </row>
    <row r="471" ht="18" customHeight="1" spans="1:8">
      <c r="A471" s="6">
        <v>469</v>
      </c>
      <c r="B471" s="6" t="str">
        <f t="shared" si="45"/>
        <v>0401</v>
      </c>
      <c r="C471" s="7" t="s">
        <v>38</v>
      </c>
      <c r="D471" s="6" t="s">
        <v>39</v>
      </c>
      <c r="E471" s="6" t="s">
        <v>40</v>
      </c>
      <c r="F471" s="6" t="s">
        <v>36</v>
      </c>
      <c r="G471" s="7" t="str">
        <f>"谭双英"</f>
        <v>谭双英</v>
      </c>
      <c r="H471" s="6"/>
    </row>
    <row r="472" ht="18" customHeight="1" spans="1:8">
      <c r="A472" s="6">
        <v>470</v>
      </c>
      <c r="B472" s="6" t="str">
        <f t="shared" si="45"/>
        <v>0401</v>
      </c>
      <c r="C472" s="7" t="s">
        <v>38</v>
      </c>
      <c r="D472" s="6" t="s">
        <v>39</v>
      </c>
      <c r="E472" s="6" t="s">
        <v>40</v>
      </c>
      <c r="F472" s="6" t="s">
        <v>36</v>
      </c>
      <c r="G472" s="7" t="str">
        <f>"梁德娟"</f>
        <v>梁德娟</v>
      </c>
      <c r="H472" s="6"/>
    </row>
    <row r="473" ht="18" customHeight="1" spans="1:8">
      <c r="A473" s="6">
        <v>471</v>
      </c>
      <c r="B473" s="6" t="str">
        <f t="shared" si="45"/>
        <v>0401</v>
      </c>
      <c r="C473" s="7" t="s">
        <v>38</v>
      </c>
      <c r="D473" s="6" t="s">
        <v>39</v>
      </c>
      <c r="E473" s="6" t="s">
        <v>40</v>
      </c>
      <c r="F473" s="6" t="s">
        <v>36</v>
      </c>
      <c r="G473" s="7" t="str">
        <f>"凌胜昔"</f>
        <v>凌胜昔</v>
      </c>
      <c r="H473" s="6"/>
    </row>
    <row r="474" ht="18" customHeight="1" spans="1:8">
      <c r="A474" s="6">
        <v>472</v>
      </c>
      <c r="B474" s="6" t="str">
        <f t="shared" si="45"/>
        <v>0401</v>
      </c>
      <c r="C474" s="7" t="s">
        <v>38</v>
      </c>
      <c r="D474" s="6" t="s">
        <v>39</v>
      </c>
      <c r="E474" s="6" t="s">
        <v>40</v>
      </c>
      <c r="F474" s="6" t="s">
        <v>36</v>
      </c>
      <c r="G474" s="7" t="str">
        <f>"何美荣"</f>
        <v>何美荣</v>
      </c>
      <c r="H474" s="6"/>
    </row>
    <row r="475" ht="18" customHeight="1" spans="1:8">
      <c r="A475" s="6">
        <v>473</v>
      </c>
      <c r="B475" s="6" t="str">
        <f t="shared" ref="B475:B484" si="46">"0401"</f>
        <v>0401</v>
      </c>
      <c r="C475" s="7" t="s">
        <v>38</v>
      </c>
      <c r="D475" s="6" t="s">
        <v>39</v>
      </c>
      <c r="E475" s="6" t="s">
        <v>40</v>
      </c>
      <c r="F475" s="6" t="s">
        <v>36</v>
      </c>
      <c r="G475" s="7" t="str">
        <f>"郑楉文"</f>
        <v>郑楉文</v>
      </c>
      <c r="H475" s="6"/>
    </row>
    <row r="476" ht="18" customHeight="1" spans="1:8">
      <c r="A476" s="6">
        <v>474</v>
      </c>
      <c r="B476" s="6" t="str">
        <f t="shared" si="46"/>
        <v>0401</v>
      </c>
      <c r="C476" s="7" t="s">
        <v>38</v>
      </c>
      <c r="D476" s="6" t="s">
        <v>39</v>
      </c>
      <c r="E476" s="6" t="s">
        <v>40</v>
      </c>
      <c r="F476" s="6" t="s">
        <v>36</v>
      </c>
      <c r="G476" s="7" t="str">
        <f>"吴晓明"</f>
        <v>吴晓明</v>
      </c>
      <c r="H476" s="6"/>
    </row>
    <row r="477" ht="18" customHeight="1" spans="1:8">
      <c r="A477" s="6">
        <v>475</v>
      </c>
      <c r="B477" s="6" t="str">
        <f t="shared" si="46"/>
        <v>0401</v>
      </c>
      <c r="C477" s="7" t="s">
        <v>38</v>
      </c>
      <c r="D477" s="6" t="s">
        <v>39</v>
      </c>
      <c r="E477" s="6" t="s">
        <v>40</v>
      </c>
      <c r="F477" s="6" t="s">
        <v>36</v>
      </c>
      <c r="G477" s="7" t="str">
        <f>"李昊洋"</f>
        <v>李昊洋</v>
      </c>
      <c r="H477" s="6"/>
    </row>
    <row r="478" ht="18" customHeight="1" spans="1:8">
      <c r="A478" s="6">
        <v>476</v>
      </c>
      <c r="B478" s="6" t="str">
        <f t="shared" si="46"/>
        <v>0401</v>
      </c>
      <c r="C478" s="7" t="s">
        <v>38</v>
      </c>
      <c r="D478" s="6" t="s">
        <v>39</v>
      </c>
      <c r="E478" s="6" t="s">
        <v>40</v>
      </c>
      <c r="F478" s="6" t="s">
        <v>36</v>
      </c>
      <c r="G478" s="7" t="str">
        <f>"罗声"</f>
        <v>罗声</v>
      </c>
      <c r="H478" s="6"/>
    </row>
    <row r="479" ht="18" customHeight="1" spans="1:8">
      <c r="A479" s="6">
        <v>477</v>
      </c>
      <c r="B479" s="6" t="str">
        <f t="shared" si="46"/>
        <v>0401</v>
      </c>
      <c r="C479" s="7" t="s">
        <v>38</v>
      </c>
      <c r="D479" s="6" t="s">
        <v>39</v>
      </c>
      <c r="E479" s="6" t="s">
        <v>40</v>
      </c>
      <c r="F479" s="6" t="s">
        <v>36</v>
      </c>
      <c r="G479" s="7" t="str">
        <f>"韩金恒"</f>
        <v>韩金恒</v>
      </c>
      <c r="H479" s="6"/>
    </row>
    <row r="480" ht="18" customHeight="1" spans="1:8">
      <c r="A480" s="6">
        <v>478</v>
      </c>
      <c r="B480" s="6" t="str">
        <f t="shared" si="46"/>
        <v>0401</v>
      </c>
      <c r="C480" s="7" t="s">
        <v>38</v>
      </c>
      <c r="D480" s="6" t="s">
        <v>39</v>
      </c>
      <c r="E480" s="6" t="s">
        <v>40</v>
      </c>
      <c r="F480" s="6" t="s">
        <v>36</v>
      </c>
      <c r="G480" s="7" t="str">
        <f>"廖筱婷"</f>
        <v>廖筱婷</v>
      </c>
      <c r="H480" s="6"/>
    </row>
    <row r="481" ht="18" customHeight="1" spans="1:8">
      <c r="A481" s="6">
        <v>479</v>
      </c>
      <c r="B481" s="6" t="str">
        <f t="shared" si="46"/>
        <v>0401</v>
      </c>
      <c r="C481" s="7" t="s">
        <v>38</v>
      </c>
      <c r="D481" s="6" t="s">
        <v>39</v>
      </c>
      <c r="E481" s="6" t="s">
        <v>40</v>
      </c>
      <c r="F481" s="6" t="s">
        <v>36</v>
      </c>
      <c r="G481" s="7" t="str">
        <f>"刘宇飞"</f>
        <v>刘宇飞</v>
      </c>
      <c r="H481" s="6"/>
    </row>
    <row r="482" ht="18" customHeight="1" spans="1:8">
      <c r="A482" s="6">
        <v>480</v>
      </c>
      <c r="B482" s="6" t="str">
        <f t="shared" si="46"/>
        <v>0401</v>
      </c>
      <c r="C482" s="7" t="s">
        <v>38</v>
      </c>
      <c r="D482" s="6" t="s">
        <v>39</v>
      </c>
      <c r="E482" s="6" t="s">
        <v>40</v>
      </c>
      <c r="F482" s="6" t="s">
        <v>36</v>
      </c>
      <c r="G482" s="7" t="str">
        <f>"郭瑢"</f>
        <v>郭瑢</v>
      </c>
      <c r="H482" s="6"/>
    </row>
    <row r="483" ht="18" customHeight="1" spans="1:8">
      <c r="A483" s="6">
        <v>481</v>
      </c>
      <c r="B483" s="6" t="str">
        <f t="shared" si="46"/>
        <v>0401</v>
      </c>
      <c r="C483" s="7" t="s">
        <v>38</v>
      </c>
      <c r="D483" s="6" t="s">
        <v>39</v>
      </c>
      <c r="E483" s="6" t="s">
        <v>40</v>
      </c>
      <c r="F483" s="6" t="s">
        <v>36</v>
      </c>
      <c r="G483" s="7" t="str">
        <f>"王逗"</f>
        <v>王逗</v>
      </c>
      <c r="H483" s="6"/>
    </row>
    <row r="484" ht="18" customHeight="1" spans="1:8">
      <c r="A484" s="6">
        <v>482</v>
      </c>
      <c r="B484" s="6" t="str">
        <f t="shared" si="46"/>
        <v>0401</v>
      </c>
      <c r="C484" s="7" t="s">
        <v>38</v>
      </c>
      <c r="D484" s="6" t="s">
        <v>39</v>
      </c>
      <c r="E484" s="6" t="s">
        <v>40</v>
      </c>
      <c r="F484" s="6" t="s">
        <v>36</v>
      </c>
      <c r="G484" s="7" t="str">
        <f>"罗璐"</f>
        <v>罗璐</v>
      </c>
      <c r="H484" s="6"/>
    </row>
    <row r="485" ht="18" customHeight="1" spans="1:8">
      <c r="A485" s="6">
        <v>483</v>
      </c>
      <c r="B485" s="6" t="str">
        <f t="shared" ref="B485:B494" si="47">"0401"</f>
        <v>0401</v>
      </c>
      <c r="C485" s="7" t="s">
        <v>38</v>
      </c>
      <c r="D485" s="6" t="s">
        <v>39</v>
      </c>
      <c r="E485" s="6" t="s">
        <v>40</v>
      </c>
      <c r="F485" s="6" t="s">
        <v>36</v>
      </c>
      <c r="G485" s="7" t="str">
        <f>"高启洁"</f>
        <v>高启洁</v>
      </c>
      <c r="H485" s="6"/>
    </row>
    <row r="486" ht="18" customHeight="1" spans="1:8">
      <c r="A486" s="6">
        <v>484</v>
      </c>
      <c r="B486" s="6" t="str">
        <f t="shared" si="47"/>
        <v>0401</v>
      </c>
      <c r="C486" s="7" t="s">
        <v>38</v>
      </c>
      <c r="D486" s="6" t="s">
        <v>39</v>
      </c>
      <c r="E486" s="6" t="s">
        <v>40</v>
      </c>
      <c r="F486" s="6" t="s">
        <v>36</v>
      </c>
      <c r="G486" s="7" t="str">
        <f>"申天天"</f>
        <v>申天天</v>
      </c>
      <c r="H486" s="6"/>
    </row>
    <row r="487" ht="18" customHeight="1" spans="1:8">
      <c r="A487" s="6">
        <v>485</v>
      </c>
      <c r="B487" s="6" t="str">
        <f t="shared" si="47"/>
        <v>0401</v>
      </c>
      <c r="C487" s="7" t="s">
        <v>38</v>
      </c>
      <c r="D487" s="6" t="s">
        <v>39</v>
      </c>
      <c r="E487" s="6" t="s">
        <v>40</v>
      </c>
      <c r="F487" s="6" t="s">
        <v>36</v>
      </c>
      <c r="G487" s="7" t="str">
        <f>"何曦"</f>
        <v>何曦</v>
      </c>
      <c r="H487" s="6"/>
    </row>
    <row r="488" ht="18" customHeight="1" spans="1:8">
      <c r="A488" s="6">
        <v>486</v>
      </c>
      <c r="B488" s="6" t="str">
        <f t="shared" si="47"/>
        <v>0401</v>
      </c>
      <c r="C488" s="7" t="s">
        <v>38</v>
      </c>
      <c r="D488" s="6" t="s">
        <v>39</v>
      </c>
      <c r="E488" s="6" t="s">
        <v>40</v>
      </c>
      <c r="F488" s="6" t="s">
        <v>36</v>
      </c>
      <c r="G488" s="7" t="str">
        <f>"梁文秀"</f>
        <v>梁文秀</v>
      </c>
      <c r="H488" s="6"/>
    </row>
    <row r="489" ht="18" customHeight="1" spans="1:8">
      <c r="A489" s="6">
        <v>487</v>
      </c>
      <c r="B489" s="6" t="str">
        <f t="shared" si="47"/>
        <v>0401</v>
      </c>
      <c r="C489" s="7" t="s">
        <v>38</v>
      </c>
      <c r="D489" s="6" t="s">
        <v>39</v>
      </c>
      <c r="E489" s="6" t="s">
        <v>40</v>
      </c>
      <c r="F489" s="6" t="s">
        <v>36</v>
      </c>
      <c r="G489" s="7" t="str">
        <f>"汪立"</f>
        <v>汪立</v>
      </c>
      <c r="H489" s="6"/>
    </row>
    <row r="490" ht="18" customHeight="1" spans="1:8">
      <c r="A490" s="6">
        <v>488</v>
      </c>
      <c r="B490" s="6" t="str">
        <f t="shared" si="47"/>
        <v>0401</v>
      </c>
      <c r="C490" s="7" t="s">
        <v>38</v>
      </c>
      <c r="D490" s="6" t="s">
        <v>39</v>
      </c>
      <c r="E490" s="6" t="s">
        <v>40</v>
      </c>
      <c r="F490" s="6" t="s">
        <v>36</v>
      </c>
      <c r="G490" s="7" t="str">
        <f>"蒋雯秀"</f>
        <v>蒋雯秀</v>
      </c>
      <c r="H490" s="6"/>
    </row>
    <row r="491" ht="18" customHeight="1" spans="1:8">
      <c r="A491" s="6">
        <v>489</v>
      </c>
      <c r="B491" s="6" t="str">
        <f t="shared" si="47"/>
        <v>0401</v>
      </c>
      <c r="C491" s="7" t="s">
        <v>38</v>
      </c>
      <c r="D491" s="6" t="s">
        <v>39</v>
      </c>
      <c r="E491" s="6" t="s">
        <v>40</v>
      </c>
      <c r="F491" s="6" t="s">
        <v>36</v>
      </c>
      <c r="G491" s="7" t="str">
        <f>"鲍婉宜"</f>
        <v>鲍婉宜</v>
      </c>
      <c r="H491" s="6"/>
    </row>
    <row r="492" ht="18" customHeight="1" spans="1:8">
      <c r="A492" s="6">
        <v>490</v>
      </c>
      <c r="B492" s="6" t="str">
        <f t="shared" si="47"/>
        <v>0401</v>
      </c>
      <c r="C492" s="7" t="s">
        <v>38</v>
      </c>
      <c r="D492" s="6" t="s">
        <v>39</v>
      </c>
      <c r="E492" s="6" t="s">
        <v>40</v>
      </c>
      <c r="F492" s="6" t="s">
        <v>36</v>
      </c>
      <c r="G492" s="7" t="str">
        <f>"麦思维"</f>
        <v>麦思维</v>
      </c>
      <c r="H492" s="6"/>
    </row>
    <row r="493" ht="18" customHeight="1" spans="1:8">
      <c r="A493" s="6">
        <v>491</v>
      </c>
      <c r="B493" s="6" t="str">
        <f t="shared" si="47"/>
        <v>0401</v>
      </c>
      <c r="C493" s="7" t="s">
        <v>38</v>
      </c>
      <c r="D493" s="6" t="s">
        <v>39</v>
      </c>
      <c r="E493" s="6" t="s">
        <v>40</v>
      </c>
      <c r="F493" s="6" t="s">
        <v>36</v>
      </c>
      <c r="G493" s="7" t="str">
        <f>"黄泰山"</f>
        <v>黄泰山</v>
      </c>
      <c r="H493" s="6"/>
    </row>
    <row r="494" ht="18" customHeight="1" spans="1:8">
      <c r="A494" s="6">
        <v>492</v>
      </c>
      <c r="B494" s="6" t="str">
        <f t="shared" si="47"/>
        <v>0401</v>
      </c>
      <c r="C494" s="7" t="s">
        <v>38</v>
      </c>
      <c r="D494" s="6" t="s">
        <v>39</v>
      </c>
      <c r="E494" s="6" t="s">
        <v>40</v>
      </c>
      <c r="F494" s="6" t="s">
        <v>36</v>
      </c>
      <c r="G494" s="7" t="str">
        <f>"陈建任"</f>
        <v>陈建任</v>
      </c>
      <c r="H494" s="6"/>
    </row>
    <row r="495" ht="18" customHeight="1" spans="1:8">
      <c r="A495" s="6">
        <v>493</v>
      </c>
      <c r="B495" s="6" t="str">
        <f t="shared" ref="B495:B504" si="48">"0401"</f>
        <v>0401</v>
      </c>
      <c r="C495" s="7" t="s">
        <v>38</v>
      </c>
      <c r="D495" s="6" t="s">
        <v>39</v>
      </c>
      <c r="E495" s="6" t="s">
        <v>40</v>
      </c>
      <c r="F495" s="6" t="s">
        <v>36</v>
      </c>
      <c r="G495" s="7" t="str">
        <f>"陈文玥"</f>
        <v>陈文玥</v>
      </c>
      <c r="H495" s="6"/>
    </row>
    <row r="496" ht="18" customHeight="1" spans="1:8">
      <c r="A496" s="6">
        <v>494</v>
      </c>
      <c r="B496" s="6" t="str">
        <f t="shared" si="48"/>
        <v>0401</v>
      </c>
      <c r="C496" s="7" t="s">
        <v>38</v>
      </c>
      <c r="D496" s="6" t="s">
        <v>39</v>
      </c>
      <c r="E496" s="6" t="s">
        <v>40</v>
      </c>
      <c r="F496" s="6" t="s">
        <v>36</v>
      </c>
      <c r="G496" s="7" t="str">
        <f>"叶婷"</f>
        <v>叶婷</v>
      </c>
      <c r="H496" s="6"/>
    </row>
    <row r="497" ht="18" customHeight="1" spans="1:8">
      <c r="A497" s="6">
        <v>495</v>
      </c>
      <c r="B497" s="6" t="str">
        <f t="shared" si="48"/>
        <v>0401</v>
      </c>
      <c r="C497" s="7" t="s">
        <v>38</v>
      </c>
      <c r="D497" s="6" t="s">
        <v>39</v>
      </c>
      <c r="E497" s="6" t="s">
        <v>40</v>
      </c>
      <c r="F497" s="6" t="s">
        <v>36</v>
      </c>
      <c r="G497" s="7" t="str">
        <f>"吴统诚"</f>
        <v>吴统诚</v>
      </c>
      <c r="H497" s="6"/>
    </row>
    <row r="498" ht="18" customHeight="1" spans="1:8">
      <c r="A498" s="6">
        <v>496</v>
      </c>
      <c r="B498" s="6" t="str">
        <f t="shared" si="48"/>
        <v>0401</v>
      </c>
      <c r="C498" s="7" t="s">
        <v>38</v>
      </c>
      <c r="D498" s="6" t="s">
        <v>39</v>
      </c>
      <c r="E498" s="6" t="s">
        <v>40</v>
      </c>
      <c r="F498" s="6" t="s">
        <v>36</v>
      </c>
      <c r="G498" s="7" t="str">
        <f>"廖美娟"</f>
        <v>廖美娟</v>
      </c>
      <c r="H498" s="6"/>
    </row>
    <row r="499" ht="18" customHeight="1" spans="1:8">
      <c r="A499" s="6">
        <v>497</v>
      </c>
      <c r="B499" s="6" t="str">
        <f t="shared" si="48"/>
        <v>0401</v>
      </c>
      <c r="C499" s="7" t="s">
        <v>38</v>
      </c>
      <c r="D499" s="6" t="s">
        <v>39</v>
      </c>
      <c r="E499" s="6" t="s">
        <v>40</v>
      </c>
      <c r="F499" s="6" t="s">
        <v>36</v>
      </c>
      <c r="G499" s="7" t="str">
        <f>"龙橘苹"</f>
        <v>龙橘苹</v>
      </c>
      <c r="H499" s="6"/>
    </row>
    <row r="500" ht="18" customHeight="1" spans="1:8">
      <c r="A500" s="6">
        <v>498</v>
      </c>
      <c r="B500" s="6" t="str">
        <f t="shared" si="48"/>
        <v>0401</v>
      </c>
      <c r="C500" s="7" t="s">
        <v>38</v>
      </c>
      <c r="D500" s="6" t="s">
        <v>39</v>
      </c>
      <c r="E500" s="6" t="s">
        <v>40</v>
      </c>
      <c r="F500" s="6" t="s">
        <v>36</v>
      </c>
      <c r="G500" s="7" t="str">
        <f>"孙源"</f>
        <v>孙源</v>
      </c>
      <c r="H500" s="6"/>
    </row>
    <row r="501" ht="18" customHeight="1" spans="1:8">
      <c r="A501" s="6">
        <v>499</v>
      </c>
      <c r="B501" s="6" t="str">
        <f t="shared" si="48"/>
        <v>0401</v>
      </c>
      <c r="C501" s="7" t="s">
        <v>38</v>
      </c>
      <c r="D501" s="6" t="s">
        <v>39</v>
      </c>
      <c r="E501" s="6" t="s">
        <v>40</v>
      </c>
      <c r="F501" s="6" t="s">
        <v>36</v>
      </c>
      <c r="G501" s="7" t="str">
        <f>"林梅雪"</f>
        <v>林梅雪</v>
      </c>
      <c r="H501" s="6"/>
    </row>
    <row r="502" ht="18" customHeight="1" spans="1:8">
      <c r="A502" s="6">
        <v>500</v>
      </c>
      <c r="B502" s="6" t="str">
        <f t="shared" si="48"/>
        <v>0401</v>
      </c>
      <c r="C502" s="7" t="s">
        <v>38</v>
      </c>
      <c r="D502" s="6" t="s">
        <v>39</v>
      </c>
      <c r="E502" s="6" t="s">
        <v>40</v>
      </c>
      <c r="F502" s="6" t="s">
        <v>36</v>
      </c>
      <c r="G502" s="7" t="str">
        <f>"鲍宇龙"</f>
        <v>鲍宇龙</v>
      </c>
      <c r="H502" s="6"/>
    </row>
    <row r="503" ht="18" customHeight="1" spans="1:8">
      <c r="A503" s="6">
        <v>501</v>
      </c>
      <c r="B503" s="6" t="str">
        <f t="shared" si="48"/>
        <v>0401</v>
      </c>
      <c r="C503" s="7" t="s">
        <v>38</v>
      </c>
      <c r="D503" s="6" t="s">
        <v>39</v>
      </c>
      <c r="E503" s="6" t="s">
        <v>40</v>
      </c>
      <c r="F503" s="6" t="s">
        <v>36</v>
      </c>
      <c r="G503" s="7" t="str">
        <f>"赖许杭"</f>
        <v>赖许杭</v>
      </c>
      <c r="H503" s="6"/>
    </row>
    <row r="504" ht="18" customHeight="1" spans="1:8">
      <c r="A504" s="6">
        <v>502</v>
      </c>
      <c r="B504" s="6" t="str">
        <f t="shared" si="48"/>
        <v>0401</v>
      </c>
      <c r="C504" s="7" t="s">
        <v>38</v>
      </c>
      <c r="D504" s="6" t="s">
        <v>39</v>
      </c>
      <c r="E504" s="6" t="s">
        <v>40</v>
      </c>
      <c r="F504" s="6" t="s">
        <v>36</v>
      </c>
      <c r="G504" s="7" t="str">
        <f>"陈运坤"</f>
        <v>陈运坤</v>
      </c>
      <c r="H504" s="6"/>
    </row>
    <row r="505" ht="18" customHeight="1" spans="1:8">
      <c r="A505" s="6">
        <v>503</v>
      </c>
      <c r="B505" s="6" t="str">
        <f t="shared" ref="B505:B514" si="49">"0401"</f>
        <v>0401</v>
      </c>
      <c r="C505" s="7" t="s">
        <v>38</v>
      </c>
      <c r="D505" s="6" t="s">
        <v>39</v>
      </c>
      <c r="E505" s="6" t="s">
        <v>40</v>
      </c>
      <c r="F505" s="6" t="s">
        <v>36</v>
      </c>
      <c r="G505" s="7" t="str">
        <f>"卜晓宇"</f>
        <v>卜晓宇</v>
      </c>
      <c r="H505" s="6"/>
    </row>
    <row r="506" ht="18" customHeight="1" spans="1:8">
      <c r="A506" s="6">
        <v>504</v>
      </c>
      <c r="B506" s="6" t="str">
        <f t="shared" si="49"/>
        <v>0401</v>
      </c>
      <c r="C506" s="7" t="s">
        <v>38</v>
      </c>
      <c r="D506" s="6" t="s">
        <v>39</v>
      </c>
      <c r="E506" s="6" t="s">
        <v>40</v>
      </c>
      <c r="F506" s="6" t="s">
        <v>36</v>
      </c>
      <c r="G506" s="7" t="str">
        <f>"苏雪松"</f>
        <v>苏雪松</v>
      </c>
      <c r="H506" s="6"/>
    </row>
    <row r="507" ht="18" customHeight="1" spans="1:8">
      <c r="A507" s="6">
        <v>505</v>
      </c>
      <c r="B507" s="6" t="str">
        <f t="shared" si="49"/>
        <v>0401</v>
      </c>
      <c r="C507" s="7" t="s">
        <v>38</v>
      </c>
      <c r="D507" s="6" t="s">
        <v>39</v>
      </c>
      <c r="E507" s="6" t="s">
        <v>40</v>
      </c>
      <c r="F507" s="6" t="s">
        <v>36</v>
      </c>
      <c r="G507" s="9" t="str">
        <f>"李雪"</f>
        <v>李雪</v>
      </c>
      <c r="H507" s="12" t="s">
        <v>41</v>
      </c>
    </row>
    <row r="508" ht="18" customHeight="1" spans="1:8">
      <c r="A508" s="6">
        <v>506</v>
      </c>
      <c r="B508" s="6" t="str">
        <f t="shared" si="49"/>
        <v>0401</v>
      </c>
      <c r="C508" s="7" t="s">
        <v>38</v>
      </c>
      <c r="D508" s="6" t="s">
        <v>39</v>
      </c>
      <c r="E508" s="6" t="s">
        <v>40</v>
      </c>
      <c r="F508" s="6" t="s">
        <v>36</v>
      </c>
      <c r="G508" s="7" t="str">
        <f>" 陈鑫昊"</f>
        <v> 陈鑫昊</v>
      </c>
      <c r="H508" s="6"/>
    </row>
    <row r="509" ht="18" customHeight="1" spans="1:8">
      <c r="A509" s="6">
        <v>507</v>
      </c>
      <c r="B509" s="6" t="str">
        <f t="shared" si="49"/>
        <v>0401</v>
      </c>
      <c r="C509" s="7" t="s">
        <v>38</v>
      </c>
      <c r="D509" s="6" t="s">
        <v>39</v>
      </c>
      <c r="E509" s="6" t="s">
        <v>40</v>
      </c>
      <c r="F509" s="6" t="s">
        <v>36</v>
      </c>
      <c r="G509" s="7" t="str">
        <f>"杜明佳"</f>
        <v>杜明佳</v>
      </c>
      <c r="H509" s="6"/>
    </row>
    <row r="510" ht="18" customHeight="1" spans="1:8">
      <c r="A510" s="6">
        <v>508</v>
      </c>
      <c r="B510" s="6" t="str">
        <f t="shared" si="49"/>
        <v>0401</v>
      </c>
      <c r="C510" s="7" t="s">
        <v>38</v>
      </c>
      <c r="D510" s="6" t="s">
        <v>39</v>
      </c>
      <c r="E510" s="6" t="s">
        <v>40</v>
      </c>
      <c r="F510" s="6" t="s">
        <v>36</v>
      </c>
      <c r="G510" s="7" t="str">
        <f>"周颖"</f>
        <v>周颖</v>
      </c>
      <c r="H510" s="6"/>
    </row>
    <row r="511" ht="18" customHeight="1" spans="1:8">
      <c r="A511" s="6">
        <v>509</v>
      </c>
      <c r="B511" s="6" t="str">
        <f t="shared" si="49"/>
        <v>0401</v>
      </c>
      <c r="C511" s="7" t="s">
        <v>38</v>
      </c>
      <c r="D511" s="6" t="s">
        <v>39</v>
      </c>
      <c r="E511" s="6" t="s">
        <v>40</v>
      </c>
      <c r="F511" s="6" t="s">
        <v>36</v>
      </c>
      <c r="G511" s="7" t="str">
        <f>"巩裕豪"</f>
        <v>巩裕豪</v>
      </c>
      <c r="H511" s="6"/>
    </row>
    <row r="512" ht="18" customHeight="1" spans="1:8">
      <c r="A512" s="6">
        <v>510</v>
      </c>
      <c r="B512" s="6" t="str">
        <f t="shared" si="49"/>
        <v>0401</v>
      </c>
      <c r="C512" s="7" t="s">
        <v>38</v>
      </c>
      <c r="D512" s="6" t="s">
        <v>39</v>
      </c>
      <c r="E512" s="6" t="s">
        <v>40</v>
      </c>
      <c r="F512" s="6" t="s">
        <v>36</v>
      </c>
      <c r="G512" s="7" t="str">
        <f>"李美玲"</f>
        <v>李美玲</v>
      </c>
      <c r="H512" s="6"/>
    </row>
    <row r="513" ht="18" customHeight="1" spans="1:8">
      <c r="A513" s="6">
        <v>511</v>
      </c>
      <c r="B513" s="6" t="str">
        <f t="shared" si="49"/>
        <v>0401</v>
      </c>
      <c r="C513" s="7" t="s">
        <v>38</v>
      </c>
      <c r="D513" s="6" t="s">
        <v>39</v>
      </c>
      <c r="E513" s="6" t="s">
        <v>40</v>
      </c>
      <c r="F513" s="6" t="s">
        <v>36</v>
      </c>
      <c r="G513" s="7" t="str">
        <f>"刘小儒"</f>
        <v>刘小儒</v>
      </c>
      <c r="H513" s="6"/>
    </row>
    <row r="514" ht="18" customHeight="1" spans="1:8">
      <c r="A514" s="6">
        <v>512</v>
      </c>
      <c r="B514" s="6" t="str">
        <f t="shared" si="49"/>
        <v>0401</v>
      </c>
      <c r="C514" s="7" t="s">
        <v>38</v>
      </c>
      <c r="D514" s="6" t="s">
        <v>39</v>
      </c>
      <c r="E514" s="6" t="s">
        <v>40</v>
      </c>
      <c r="F514" s="6" t="s">
        <v>36</v>
      </c>
      <c r="G514" s="7" t="str">
        <f>"宋雨蒙"</f>
        <v>宋雨蒙</v>
      </c>
      <c r="H514" s="6"/>
    </row>
    <row r="515" ht="18" customHeight="1" spans="1:8">
      <c r="A515" s="6">
        <v>513</v>
      </c>
      <c r="B515" s="6" t="str">
        <f t="shared" ref="B515:B524" si="50">"0401"</f>
        <v>0401</v>
      </c>
      <c r="C515" s="7" t="s">
        <v>38</v>
      </c>
      <c r="D515" s="6" t="s">
        <v>39</v>
      </c>
      <c r="E515" s="6" t="s">
        <v>40</v>
      </c>
      <c r="F515" s="6" t="s">
        <v>36</v>
      </c>
      <c r="G515" s="7" t="str">
        <f>"王俊丽"</f>
        <v>王俊丽</v>
      </c>
      <c r="H515" s="6"/>
    </row>
    <row r="516" ht="18" customHeight="1" spans="1:8">
      <c r="A516" s="6">
        <v>514</v>
      </c>
      <c r="B516" s="6" t="str">
        <f t="shared" si="50"/>
        <v>0401</v>
      </c>
      <c r="C516" s="7" t="s">
        <v>38</v>
      </c>
      <c r="D516" s="6" t="s">
        <v>39</v>
      </c>
      <c r="E516" s="6" t="s">
        <v>40</v>
      </c>
      <c r="F516" s="6" t="s">
        <v>36</v>
      </c>
      <c r="G516" s="7" t="str">
        <f>"殷青青"</f>
        <v>殷青青</v>
      </c>
      <c r="H516" s="6"/>
    </row>
    <row r="517" ht="18" customHeight="1" spans="1:8">
      <c r="A517" s="6">
        <v>515</v>
      </c>
      <c r="B517" s="6" t="str">
        <f t="shared" si="50"/>
        <v>0401</v>
      </c>
      <c r="C517" s="7" t="s">
        <v>38</v>
      </c>
      <c r="D517" s="6" t="s">
        <v>39</v>
      </c>
      <c r="E517" s="6" t="s">
        <v>40</v>
      </c>
      <c r="F517" s="6" t="s">
        <v>36</v>
      </c>
      <c r="G517" s="7" t="str">
        <f>"冯周德"</f>
        <v>冯周德</v>
      </c>
      <c r="H517" s="6"/>
    </row>
    <row r="518" ht="18" customHeight="1" spans="1:8">
      <c r="A518" s="6">
        <v>516</v>
      </c>
      <c r="B518" s="6" t="str">
        <f t="shared" si="50"/>
        <v>0401</v>
      </c>
      <c r="C518" s="7" t="s">
        <v>38</v>
      </c>
      <c r="D518" s="6" t="s">
        <v>39</v>
      </c>
      <c r="E518" s="6" t="s">
        <v>40</v>
      </c>
      <c r="F518" s="6" t="s">
        <v>36</v>
      </c>
      <c r="G518" s="7" t="str">
        <f>"尚雯"</f>
        <v>尚雯</v>
      </c>
      <c r="H518" s="6"/>
    </row>
    <row r="519" ht="18" customHeight="1" spans="1:8">
      <c r="A519" s="6">
        <v>517</v>
      </c>
      <c r="B519" s="6" t="str">
        <f t="shared" si="50"/>
        <v>0401</v>
      </c>
      <c r="C519" s="7" t="s">
        <v>38</v>
      </c>
      <c r="D519" s="6" t="s">
        <v>39</v>
      </c>
      <c r="E519" s="6" t="s">
        <v>40</v>
      </c>
      <c r="F519" s="6" t="s">
        <v>36</v>
      </c>
      <c r="G519" s="7" t="str">
        <f>"张柳桦"</f>
        <v>张柳桦</v>
      </c>
      <c r="H519" s="6"/>
    </row>
    <row r="520" ht="18" customHeight="1" spans="1:8">
      <c r="A520" s="6">
        <v>518</v>
      </c>
      <c r="B520" s="6" t="str">
        <f t="shared" si="50"/>
        <v>0401</v>
      </c>
      <c r="C520" s="7" t="s">
        <v>38</v>
      </c>
      <c r="D520" s="6" t="s">
        <v>39</v>
      </c>
      <c r="E520" s="6" t="s">
        <v>40</v>
      </c>
      <c r="F520" s="6" t="s">
        <v>36</v>
      </c>
      <c r="G520" s="7" t="str">
        <f>"米兰"</f>
        <v>米兰</v>
      </c>
      <c r="H520" s="6"/>
    </row>
    <row r="521" ht="18" customHeight="1" spans="1:8">
      <c r="A521" s="6">
        <v>519</v>
      </c>
      <c r="B521" s="6" t="str">
        <f t="shared" si="50"/>
        <v>0401</v>
      </c>
      <c r="C521" s="7" t="s">
        <v>38</v>
      </c>
      <c r="D521" s="6" t="s">
        <v>39</v>
      </c>
      <c r="E521" s="6" t="s">
        <v>40</v>
      </c>
      <c r="F521" s="6" t="s">
        <v>36</v>
      </c>
      <c r="G521" s="7" t="str">
        <f>"段康钰"</f>
        <v>段康钰</v>
      </c>
      <c r="H521" s="6"/>
    </row>
    <row r="522" ht="18" customHeight="1" spans="1:8">
      <c r="A522" s="6">
        <v>520</v>
      </c>
      <c r="B522" s="6" t="str">
        <f t="shared" si="50"/>
        <v>0401</v>
      </c>
      <c r="C522" s="7" t="s">
        <v>38</v>
      </c>
      <c r="D522" s="6" t="s">
        <v>39</v>
      </c>
      <c r="E522" s="6" t="s">
        <v>40</v>
      </c>
      <c r="F522" s="6" t="s">
        <v>36</v>
      </c>
      <c r="G522" s="7" t="str">
        <f>"陶红伟"</f>
        <v>陶红伟</v>
      </c>
      <c r="H522" s="6"/>
    </row>
    <row r="523" ht="18" customHeight="1" spans="1:8">
      <c r="A523" s="6">
        <v>521</v>
      </c>
      <c r="B523" s="6" t="str">
        <f t="shared" si="50"/>
        <v>0401</v>
      </c>
      <c r="C523" s="7" t="s">
        <v>38</v>
      </c>
      <c r="D523" s="6" t="s">
        <v>39</v>
      </c>
      <c r="E523" s="6" t="s">
        <v>40</v>
      </c>
      <c r="F523" s="6" t="s">
        <v>36</v>
      </c>
      <c r="G523" s="7" t="str">
        <f>"王一茹"</f>
        <v>王一茹</v>
      </c>
      <c r="H523" s="6"/>
    </row>
    <row r="524" ht="18" customHeight="1" spans="1:8">
      <c r="A524" s="6">
        <v>522</v>
      </c>
      <c r="B524" s="6" t="str">
        <f t="shared" si="50"/>
        <v>0401</v>
      </c>
      <c r="C524" s="7" t="s">
        <v>38</v>
      </c>
      <c r="D524" s="6" t="s">
        <v>39</v>
      </c>
      <c r="E524" s="6" t="s">
        <v>40</v>
      </c>
      <c r="F524" s="6" t="s">
        <v>36</v>
      </c>
      <c r="G524" s="7" t="str">
        <f>"林涛"</f>
        <v>林涛</v>
      </c>
      <c r="H524" s="6"/>
    </row>
    <row r="525" ht="18" customHeight="1" spans="1:8">
      <c r="A525" s="6">
        <v>523</v>
      </c>
      <c r="B525" s="6" t="str">
        <f t="shared" ref="B525:B534" si="51">"0401"</f>
        <v>0401</v>
      </c>
      <c r="C525" s="7" t="s">
        <v>38</v>
      </c>
      <c r="D525" s="6" t="s">
        <v>39</v>
      </c>
      <c r="E525" s="6" t="s">
        <v>40</v>
      </c>
      <c r="F525" s="6" t="s">
        <v>36</v>
      </c>
      <c r="G525" s="7" t="str">
        <f>"高博文"</f>
        <v>高博文</v>
      </c>
      <c r="H525" s="6"/>
    </row>
    <row r="526" ht="18" customHeight="1" spans="1:8">
      <c r="A526" s="6">
        <v>524</v>
      </c>
      <c r="B526" s="6" t="str">
        <f t="shared" si="51"/>
        <v>0401</v>
      </c>
      <c r="C526" s="7" t="s">
        <v>38</v>
      </c>
      <c r="D526" s="6" t="s">
        <v>39</v>
      </c>
      <c r="E526" s="6" t="s">
        <v>40</v>
      </c>
      <c r="F526" s="6" t="s">
        <v>36</v>
      </c>
      <c r="G526" s="7" t="str">
        <f>"张扬"</f>
        <v>张扬</v>
      </c>
      <c r="H526" s="6"/>
    </row>
    <row r="527" ht="18" customHeight="1" spans="1:8">
      <c r="A527" s="6">
        <v>525</v>
      </c>
      <c r="B527" s="6" t="str">
        <f t="shared" si="51"/>
        <v>0401</v>
      </c>
      <c r="C527" s="7" t="s">
        <v>38</v>
      </c>
      <c r="D527" s="6" t="s">
        <v>39</v>
      </c>
      <c r="E527" s="6" t="s">
        <v>40</v>
      </c>
      <c r="F527" s="6" t="s">
        <v>36</v>
      </c>
      <c r="G527" s="7" t="str">
        <f>"徐正坤"</f>
        <v>徐正坤</v>
      </c>
      <c r="H527" s="6"/>
    </row>
    <row r="528" ht="18" customHeight="1" spans="1:8">
      <c r="A528" s="6">
        <v>526</v>
      </c>
      <c r="B528" s="6" t="str">
        <f t="shared" si="51"/>
        <v>0401</v>
      </c>
      <c r="C528" s="7" t="s">
        <v>38</v>
      </c>
      <c r="D528" s="6" t="s">
        <v>39</v>
      </c>
      <c r="E528" s="6" t="s">
        <v>40</v>
      </c>
      <c r="F528" s="6" t="s">
        <v>36</v>
      </c>
      <c r="G528" s="7" t="str">
        <f>"张嘉欣"</f>
        <v>张嘉欣</v>
      </c>
      <c r="H528" s="6"/>
    </row>
    <row r="529" ht="18" customHeight="1" spans="1:8">
      <c r="A529" s="6">
        <v>527</v>
      </c>
      <c r="B529" s="6" t="str">
        <f t="shared" si="51"/>
        <v>0401</v>
      </c>
      <c r="C529" s="7" t="s">
        <v>38</v>
      </c>
      <c r="D529" s="6" t="s">
        <v>39</v>
      </c>
      <c r="E529" s="6" t="s">
        <v>40</v>
      </c>
      <c r="F529" s="6" t="s">
        <v>36</v>
      </c>
      <c r="G529" s="7" t="str">
        <f>"杨玟玟"</f>
        <v>杨玟玟</v>
      </c>
      <c r="H529" s="6"/>
    </row>
    <row r="530" ht="18" customHeight="1" spans="1:8">
      <c r="A530" s="6">
        <v>528</v>
      </c>
      <c r="B530" s="6" t="str">
        <f t="shared" si="51"/>
        <v>0401</v>
      </c>
      <c r="C530" s="7" t="s">
        <v>38</v>
      </c>
      <c r="D530" s="6" t="s">
        <v>39</v>
      </c>
      <c r="E530" s="6" t="s">
        <v>40</v>
      </c>
      <c r="F530" s="6" t="s">
        <v>36</v>
      </c>
      <c r="G530" s="7" t="str">
        <f>"李梦然"</f>
        <v>李梦然</v>
      </c>
      <c r="H530" s="6"/>
    </row>
    <row r="531" ht="18" customHeight="1" spans="1:8">
      <c r="A531" s="6">
        <v>529</v>
      </c>
      <c r="B531" s="6" t="str">
        <f t="shared" si="51"/>
        <v>0401</v>
      </c>
      <c r="C531" s="7" t="s">
        <v>38</v>
      </c>
      <c r="D531" s="6" t="s">
        <v>39</v>
      </c>
      <c r="E531" s="6" t="s">
        <v>40</v>
      </c>
      <c r="F531" s="6" t="s">
        <v>36</v>
      </c>
      <c r="G531" s="7" t="str">
        <f>"王梦融"</f>
        <v>王梦融</v>
      </c>
      <c r="H531" s="6"/>
    </row>
    <row r="532" ht="18" customHeight="1" spans="1:8">
      <c r="A532" s="6">
        <v>530</v>
      </c>
      <c r="B532" s="6" t="str">
        <f t="shared" si="51"/>
        <v>0401</v>
      </c>
      <c r="C532" s="7" t="s">
        <v>38</v>
      </c>
      <c r="D532" s="6" t="s">
        <v>39</v>
      </c>
      <c r="E532" s="6" t="s">
        <v>40</v>
      </c>
      <c r="F532" s="6" t="s">
        <v>36</v>
      </c>
      <c r="G532" s="7" t="str">
        <f>"侯燕竹"</f>
        <v>侯燕竹</v>
      </c>
      <c r="H532" s="6"/>
    </row>
    <row r="533" ht="18" customHeight="1" spans="1:8">
      <c r="A533" s="6">
        <v>531</v>
      </c>
      <c r="B533" s="6" t="str">
        <f t="shared" si="51"/>
        <v>0401</v>
      </c>
      <c r="C533" s="7" t="s">
        <v>38</v>
      </c>
      <c r="D533" s="6" t="s">
        <v>39</v>
      </c>
      <c r="E533" s="6" t="s">
        <v>40</v>
      </c>
      <c r="F533" s="6" t="s">
        <v>36</v>
      </c>
      <c r="G533" s="7" t="str">
        <f>"刘笑林"</f>
        <v>刘笑林</v>
      </c>
      <c r="H533" s="6"/>
    </row>
    <row r="534" ht="18" customHeight="1" spans="1:8">
      <c r="A534" s="6">
        <v>532</v>
      </c>
      <c r="B534" s="6" t="str">
        <f t="shared" si="51"/>
        <v>0401</v>
      </c>
      <c r="C534" s="7" t="s">
        <v>38</v>
      </c>
      <c r="D534" s="6" t="s">
        <v>39</v>
      </c>
      <c r="E534" s="6" t="s">
        <v>40</v>
      </c>
      <c r="F534" s="6" t="s">
        <v>36</v>
      </c>
      <c r="G534" s="7" t="str">
        <f>"马珒"</f>
        <v>马珒</v>
      </c>
      <c r="H534" s="6"/>
    </row>
    <row r="535" ht="18" customHeight="1" spans="1:8">
      <c r="A535" s="6">
        <v>533</v>
      </c>
      <c r="B535" s="6" t="str">
        <f t="shared" ref="B535:B544" si="52">"0401"</f>
        <v>0401</v>
      </c>
      <c r="C535" s="7" t="s">
        <v>38</v>
      </c>
      <c r="D535" s="6" t="s">
        <v>39</v>
      </c>
      <c r="E535" s="6" t="s">
        <v>40</v>
      </c>
      <c r="F535" s="6" t="s">
        <v>36</v>
      </c>
      <c r="G535" s="7" t="str">
        <f>"陈智燕"</f>
        <v>陈智燕</v>
      </c>
      <c r="H535" s="6"/>
    </row>
    <row r="536" ht="18" customHeight="1" spans="1:8">
      <c r="A536" s="6">
        <v>534</v>
      </c>
      <c r="B536" s="6" t="str">
        <f t="shared" si="52"/>
        <v>0401</v>
      </c>
      <c r="C536" s="7" t="s">
        <v>38</v>
      </c>
      <c r="D536" s="6" t="s">
        <v>39</v>
      </c>
      <c r="E536" s="6" t="s">
        <v>40</v>
      </c>
      <c r="F536" s="6" t="s">
        <v>36</v>
      </c>
      <c r="G536" s="7" t="str">
        <f>"曹珺芸"</f>
        <v>曹珺芸</v>
      </c>
      <c r="H536" s="6"/>
    </row>
    <row r="537" ht="18" customHeight="1" spans="1:8">
      <c r="A537" s="6">
        <v>535</v>
      </c>
      <c r="B537" s="6" t="str">
        <f t="shared" si="52"/>
        <v>0401</v>
      </c>
      <c r="C537" s="7" t="s">
        <v>38</v>
      </c>
      <c r="D537" s="6" t="s">
        <v>39</v>
      </c>
      <c r="E537" s="6" t="s">
        <v>40</v>
      </c>
      <c r="F537" s="6" t="s">
        <v>36</v>
      </c>
      <c r="G537" s="7" t="str">
        <f>"杜华健"</f>
        <v>杜华健</v>
      </c>
      <c r="H537" s="6"/>
    </row>
    <row r="538" ht="18" customHeight="1" spans="1:8">
      <c r="A538" s="6">
        <v>536</v>
      </c>
      <c r="B538" s="6" t="str">
        <f t="shared" si="52"/>
        <v>0401</v>
      </c>
      <c r="C538" s="7" t="s">
        <v>38</v>
      </c>
      <c r="D538" s="6" t="s">
        <v>39</v>
      </c>
      <c r="E538" s="6" t="s">
        <v>40</v>
      </c>
      <c r="F538" s="6" t="s">
        <v>36</v>
      </c>
      <c r="G538" s="7" t="str">
        <f>"原伟杰"</f>
        <v>原伟杰</v>
      </c>
      <c r="H538" s="6"/>
    </row>
    <row r="539" ht="18" customHeight="1" spans="1:8">
      <c r="A539" s="6">
        <v>537</v>
      </c>
      <c r="B539" s="6" t="str">
        <f t="shared" si="52"/>
        <v>0401</v>
      </c>
      <c r="C539" s="7" t="s">
        <v>38</v>
      </c>
      <c r="D539" s="6" t="s">
        <v>39</v>
      </c>
      <c r="E539" s="6" t="s">
        <v>40</v>
      </c>
      <c r="F539" s="6" t="s">
        <v>36</v>
      </c>
      <c r="G539" s="7" t="str">
        <f>"丁军伟"</f>
        <v>丁军伟</v>
      </c>
      <c r="H539" s="6"/>
    </row>
    <row r="540" ht="18" customHeight="1" spans="1:8">
      <c r="A540" s="6">
        <v>538</v>
      </c>
      <c r="B540" s="6" t="str">
        <f t="shared" si="52"/>
        <v>0401</v>
      </c>
      <c r="C540" s="7" t="s">
        <v>38</v>
      </c>
      <c r="D540" s="6" t="s">
        <v>39</v>
      </c>
      <c r="E540" s="6" t="s">
        <v>40</v>
      </c>
      <c r="F540" s="6" t="s">
        <v>36</v>
      </c>
      <c r="G540" s="7" t="str">
        <f>"伍文博"</f>
        <v>伍文博</v>
      </c>
      <c r="H540" s="6"/>
    </row>
    <row r="541" ht="18" customHeight="1" spans="1:8">
      <c r="A541" s="6">
        <v>539</v>
      </c>
      <c r="B541" s="6" t="str">
        <f t="shared" si="52"/>
        <v>0401</v>
      </c>
      <c r="C541" s="7" t="s">
        <v>38</v>
      </c>
      <c r="D541" s="6" t="s">
        <v>39</v>
      </c>
      <c r="E541" s="6" t="s">
        <v>40</v>
      </c>
      <c r="F541" s="6" t="s">
        <v>36</v>
      </c>
      <c r="G541" s="7" t="str">
        <f>"邓婷婷"</f>
        <v>邓婷婷</v>
      </c>
      <c r="H541" s="6"/>
    </row>
    <row r="542" ht="18" customHeight="1" spans="1:8">
      <c r="A542" s="6">
        <v>540</v>
      </c>
      <c r="B542" s="6" t="str">
        <f t="shared" si="52"/>
        <v>0401</v>
      </c>
      <c r="C542" s="7" t="s">
        <v>38</v>
      </c>
      <c r="D542" s="6" t="s">
        <v>39</v>
      </c>
      <c r="E542" s="6" t="s">
        <v>40</v>
      </c>
      <c r="F542" s="6" t="s">
        <v>36</v>
      </c>
      <c r="G542" s="7" t="str">
        <f>"辛悦"</f>
        <v>辛悦</v>
      </c>
      <c r="H542" s="6"/>
    </row>
    <row r="543" ht="18" customHeight="1" spans="1:8">
      <c r="A543" s="6">
        <v>541</v>
      </c>
      <c r="B543" s="6" t="str">
        <f t="shared" si="52"/>
        <v>0401</v>
      </c>
      <c r="C543" s="7" t="s">
        <v>38</v>
      </c>
      <c r="D543" s="6" t="s">
        <v>39</v>
      </c>
      <c r="E543" s="6" t="s">
        <v>40</v>
      </c>
      <c r="F543" s="6" t="s">
        <v>36</v>
      </c>
      <c r="G543" s="7" t="str">
        <f>"车文斌"</f>
        <v>车文斌</v>
      </c>
      <c r="H543" s="6"/>
    </row>
    <row r="544" ht="18" customHeight="1" spans="1:8">
      <c r="A544" s="6">
        <v>542</v>
      </c>
      <c r="B544" s="6" t="str">
        <f t="shared" si="52"/>
        <v>0401</v>
      </c>
      <c r="C544" s="7" t="s">
        <v>38</v>
      </c>
      <c r="D544" s="6" t="s">
        <v>39</v>
      </c>
      <c r="E544" s="6" t="s">
        <v>40</v>
      </c>
      <c r="F544" s="6" t="s">
        <v>36</v>
      </c>
      <c r="G544" s="7" t="str">
        <f>"苏杭"</f>
        <v>苏杭</v>
      </c>
      <c r="H544" s="6"/>
    </row>
    <row r="545" ht="18" customHeight="1" spans="1:8">
      <c r="A545" s="6">
        <v>543</v>
      </c>
      <c r="B545" s="6" t="str">
        <f t="shared" ref="B545:B554" si="53">"0401"</f>
        <v>0401</v>
      </c>
      <c r="C545" s="7" t="s">
        <v>38</v>
      </c>
      <c r="D545" s="6" t="s">
        <v>39</v>
      </c>
      <c r="E545" s="6" t="s">
        <v>40</v>
      </c>
      <c r="F545" s="6" t="s">
        <v>36</v>
      </c>
      <c r="G545" s="7" t="str">
        <f>"董如歌"</f>
        <v>董如歌</v>
      </c>
      <c r="H545" s="6"/>
    </row>
    <row r="546" ht="18" customHeight="1" spans="1:8">
      <c r="A546" s="6">
        <v>544</v>
      </c>
      <c r="B546" s="6" t="str">
        <f t="shared" si="53"/>
        <v>0401</v>
      </c>
      <c r="C546" s="7" t="s">
        <v>38</v>
      </c>
      <c r="D546" s="6" t="s">
        <v>39</v>
      </c>
      <c r="E546" s="6" t="s">
        <v>40</v>
      </c>
      <c r="F546" s="6" t="s">
        <v>36</v>
      </c>
      <c r="G546" s="7" t="str">
        <f>"蓝晶晶"</f>
        <v>蓝晶晶</v>
      </c>
      <c r="H546" s="6"/>
    </row>
    <row r="547" ht="18" customHeight="1" spans="1:8">
      <c r="A547" s="6">
        <v>545</v>
      </c>
      <c r="B547" s="6" t="str">
        <f t="shared" si="53"/>
        <v>0401</v>
      </c>
      <c r="C547" s="7" t="s">
        <v>38</v>
      </c>
      <c r="D547" s="6" t="s">
        <v>39</v>
      </c>
      <c r="E547" s="6" t="s">
        <v>40</v>
      </c>
      <c r="F547" s="6" t="s">
        <v>36</v>
      </c>
      <c r="G547" s="7" t="str">
        <f>"闫玉洁"</f>
        <v>闫玉洁</v>
      </c>
      <c r="H547" s="6"/>
    </row>
    <row r="548" ht="18" customHeight="1" spans="1:8">
      <c r="A548" s="6">
        <v>546</v>
      </c>
      <c r="B548" s="6" t="str">
        <f t="shared" si="53"/>
        <v>0401</v>
      </c>
      <c r="C548" s="7" t="s">
        <v>38</v>
      </c>
      <c r="D548" s="6" t="s">
        <v>39</v>
      </c>
      <c r="E548" s="6" t="s">
        <v>40</v>
      </c>
      <c r="F548" s="6" t="s">
        <v>36</v>
      </c>
      <c r="G548" s="7" t="str">
        <f>"杨灵玉"</f>
        <v>杨灵玉</v>
      </c>
      <c r="H548" s="6"/>
    </row>
    <row r="549" ht="18" customHeight="1" spans="1:8">
      <c r="A549" s="6">
        <v>547</v>
      </c>
      <c r="B549" s="6" t="str">
        <f t="shared" si="53"/>
        <v>0401</v>
      </c>
      <c r="C549" s="7" t="s">
        <v>38</v>
      </c>
      <c r="D549" s="6" t="s">
        <v>39</v>
      </c>
      <c r="E549" s="6" t="s">
        <v>40</v>
      </c>
      <c r="F549" s="6" t="s">
        <v>36</v>
      </c>
      <c r="G549" s="7" t="str">
        <f>"孙宇飞"</f>
        <v>孙宇飞</v>
      </c>
      <c r="H549" s="6"/>
    </row>
    <row r="550" ht="18" customHeight="1" spans="1:8">
      <c r="A550" s="6">
        <v>548</v>
      </c>
      <c r="B550" s="6" t="str">
        <f t="shared" si="53"/>
        <v>0401</v>
      </c>
      <c r="C550" s="7" t="s">
        <v>38</v>
      </c>
      <c r="D550" s="6" t="s">
        <v>39</v>
      </c>
      <c r="E550" s="6" t="s">
        <v>40</v>
      </c>
      <c r="F550" s="6" t="s">
        <v>36</v>
      </c>
      <c r="G550" s="7" t="str">
        <f>"杨春雨"</f>
        <v>杨春雨</v>
      </c>
      <c r="H550" s="6"/>
    </row>
    <row r="551" ht="18" customHeight="1" spans="1:8">
      <c r="A551" s="6">
        <v>549</v>
      </c>
      <c r="B551" s="6" t="str">
        <f t="shared" si="53"/>
        <v>0401</v>
      </c>
      <c r="C551" s="7" t="s">
        <v>38</v>
      </c>
      <c r="D551" s="6" t="s">
        <v>39</v>
      </c>
      <c r="E551" s="6" t="s">
        <v>40</v>
      </c>
      <c r="F551" s="6" t="s">
        <v>36</v>
      </c>
      <c r="G551" s="7" t="str">
        <f>"张宇欣"</f>
        <v>张宇欣</v>
      </c>
      <c r="H551" s="6"/>
    </row>
    <row r="552" ht="18" customHeight="1" spans="1:8">
      <c r="A552" s="6">
        <v>550</v>
      </c>
      <c r="B552" s="6" t="str">
        <f t="shared" si="53"/>
        <v>0401</v>
      </c>
      <c r="C552" s="7" t="s">
        <v>38</v>
      </c>
      <c r="D552" s="6" t="s">
        <v>39</v>
      </c>
      <c r="E552" s="6" t="s">
        <v>40</v>
      </c>
      <c r="F552" s="6" t="s">
        <v>36</v>
      </c>
      <c r="G552" s="7" t="str">
        <f>"马争妍"</f>
        <v>马争妍</v>
      </c>
      <c r="H552" s="6"/>
    </row>
    <row r="553" ht="18" customHeight="1" spans="1:8">
      <c r="A553" s="6">
        <v>551</v>
      </c>
      <c r="B553" s="6" t="str">
        <f t="shared" si="53"/>
        <v>0401</v>
      </c>
      <c r="C553" s="7" t="s">
        <v>38</v>
      </c>
      <c r="D553" s="6" t="s">
        <v>39</v>
      </c>
      <c r="E553" s="6" t="s">
        <v>40</v>
      </c>
      <c r="F553" s="6" t="s">
        <v>36</v>
      </c>
      <c r="G553" s="7" t="str">
        <f>"王丹阳"</f>
        <v>王丹阳</v>
      </c>
      <c r="H553" s="6"/>
    </row>
    <row r="554" ht="18" customHeight="1" spans="1:8">
      <c r="A554" s="6">
        <v>552</v>
      </c>
      <c r="B554" s="6" t="str">
        <f t="shared" si="53"/>
        <v>0401</v>
      </c>
      <c r="C554" s="7" t="s">
        <v>38</v>
      </c>
      <c r="D554" s="6" t="s">
        <v>39</v>
      </c>
      <c r="E554" s="6" t="s">
        <v>40</v>
      </c>
      <c r="F554" s="6" t="s">
        <v>36</v>
      </c>
      <c r="G554" s="7" t="str">
        <f>"袁光艺"</f>
        <v>袁光艺</v>
      </c>
      <c r="H554" s="6"/>
    </row>
    <row r="555" ht="18" customHeight="1" spans="1:8">
      <c r="A555" s="6">
        <v>553</v>
      </c>
      <c r="B555" s="6" t="str">
        <f t="shared" ref="B555:B564" si="54">"0401"</f>
        <v>0401</v>
      </c>
      <c r="C555" s="7" t="s">
        <v>38</v>
      </c>
      <c r="D555" s="6" t="s">
        <v>39</v>
      </c>
      <c r="E555" s="6" t="s">
        <v>40</v>
      </c>
      <c r="F555" s="6" t="s">
        <v>36</v>
      </c>
      <c r="G555" s="7" t="str">
        <f>"胡盼"</f>
        <v>胡盼</v>
      </c>
      <c r="H555" s="6"/>
    </row>
    <row r="556" ht="18" customHeight="1" spans="1:8">
      <c r="A556" s="6">
        <v>554</v>
      </c>
      <c r="B556" s="6" t="str">
        <f t="shared" si="54"/>
        <v>0401</v>
      </c>
      <c r="C556" s="7" t="s">
        <v>38</v>
      </c>
      <c r="D556" s="6" t="s">
        <v>39</v>
      </c>
      <c r="E556" s="6" t="s">
        <v>40</v>
      </c>
      <c r="F556" s="6" t="s">
        <v>36</v>
      </c>
      <c r="G556" s="7" t="str">
        <f>"辛哲"</f>
        <v>辛哲</v>
      </c>
      <c r="H556" s="6"/>
    </row>
    <row r="557" ht="18" customHeight="1" spans="1:8">
      <c r="A557" s="6">
        <v>555</v>
      </c>
      <c r="B557" s="6" t="str">
        <f t="shared" si="54"/>
        <v>0401</v>
      </c>
      <c r="C557" s="7" t="s">
        <v>38</v>
      </c>
      <c r="D557" s="6" t="s">
        <v>39</v>
      </c>
      <c r="E557" s="6" t="s">
        <v>40</v>
      </c>
      <c r="F557" s="6" t="s">
        <v>36</v>
      </c>
      <c r="G557" s="7" t="str">
        <f>"李奕霖"</f>
        <v>李奕霖</v>
      </c>
      <c r="H557" s="6"/>
    </row>
    <row r="558" ht="18" customHeight="1" spans="1:8">
      <c r="A558" s="6">
        <v>556</v>
      </c>
      <c r="B558" s="6" t="str">
        <f t="shared" si="54"/>
        <v>0401</v>
      </c>
      <c r="C558" s="7" t="s">
        <v>38</v>
      </c>
      <c r="D558" s="6" t="s">
        <v>39</v>
      </c>
      <c r="E558" s="6" t="s">
        <v>40</v>
      </c>
      <c r="F558" s="6" t="s">
        <v>36</v>
      </c>
      <c r="G558" s="7" t="str">
        <f>"李泽德"</f>
        <v>李泽德</v>
      </c>
      <c r="H558" s="6"/>
    </row>
    <row r="559" ht="18" customHeight="1" spans="1:8">
      <c r="A559" s="6">
        <v>557</v>
      </c>
      <c r="B559" s="6" t="str">
        <f t="shared" si="54"/>
        <v>0401</v>
      </c>
      <c r="C559" s="7" t="s">
        <v>38</v>
      </c>
      <c r="D559" s="6" t="s">
        <v>39</v>
      </c>
      <c r="E559" s="6" t="s">
        <v>40</v>
      </c>
      <c r="F559" s="6" t="s">
        <v>36</v>
      </c>
      <c r="G559" s="7" t="str">
        <f>"赵凯迪"</f>
        <v>赵凯迪</v>
      </c>
      <c r="H559" s="6"/>
    </row>
    <row r="560" ht="18" customHeight="1" spans="1:8">
      <c r="A560" s="6">
        <v>558</v>
      </c>
      <c r="B560" s="6" t="str">
        <f t="shared" si="54"/>
        <v>0401</v>
      </c>
      <c r="C560" s="7" t="s">
        <v>38</v>
      </c>
      <c r="D560" s="6" t="s">
        <v>39</v>
      </c>
      <c r="E560" s="6" t="s">
        <v>40</v>
      </c>
      <c r="F560" s="6" t="s">
        <v>36</v>
      </c>
      <c r="G560" s="7" t="str">
        <f>"李悦"</f>
        <v>李悦</v>
      </c>
      <c r="H560" s="6"/>
    </row>
    <row r="561" ht="18" customHeight="1" spans="1:8">
      <c r="A561" s="6">
        <v>559</v>
      </c>
      <c r="B561" s="6" t="str">
        <f t="shared" si="54"/>
        <v>0401</v>
      </c>
      <c r="C561" s="7" t="s">
        <v>38</v>
      </c>
      <c r="D561" s="6" t="s">
        <v>39</v>
      </c>
      <c r="E561" s="6" t="s">
        <v>40</v>
      </c>
      <c r="F561" s="6" t="s">
        <v>36</v>
      </c>
      <c r="G561" s="7" t="str">
        <f>"冯元哲"</f>
        <v>冯元哲</v>
      </c>
      <c r="H561" s="6"/>
    </row>
    <row r="562" ht="18" customHeight="1" spans="1:8">
      <c r="A562" s="6">
        <v>560</v>
      </c>
      <c r="B562" s="6" t="str">
        <f t="shared" si="54"/>
        <v>0401</v>
      </c>
      <c r="C562" s="7" t="s">
        <v>38</v>
      </c>
      <c r="D562" s="6" t="s">
        <v>39</v>
      </c>
      <c r="E562" s="6" t="s">
        <v>40</v>
      </c>
      <c r="F562" s="6" t="s">
        <v>36</v>
      </c>
      <c r="G562" s="7" t="str">
        <f>"韩岩杉"</f>
        <v>韩岩杉</v>
      </c>
      <c r="H562" s="6"/>
    </row>
    <row r="563" ht="18" customHeight="1" spans="1:8">
      <c r="A563" s="6">
        <v>561</v>
      </c>
      <c r="B563" s="6" t="str">
        <f t="shared" si="54"/>
        <v>0401</v>
      </c>
      <c r="C563" s="7" t="s">
        <v>38</v>
      </c>
      <c r="D563" s="6" t="s">
        <v>39</v>
      </c>
      <c r="E563" s="6" t="s">
        <v>40</v>
      </c>
      <c r="F563" s="6" t="s">
        <v>36</v>
      </c>
      <c r="G563" s="7" t="str">
        <f>"赵莹"</f>
        <v>赵莹</v>
      </c>
      <c r="H563" s="6"/>
    </row>
    <row r="564" ht="18" customHeight="1" spans="1:8">
      <c r="A564" s="6">
        <v>562</v>
      </c>
      <c r="B564" s="6" t="str">
        <f t="shared" si="54"/>
        <v>0401</v>
      </c>
      <c r="C564" s="7" t="s">
        <v>38</v>
      </c>
      <c r="D564" s="6" t="s">
        <v>39</v>
      </c>
      <c r="E564" s="6" t="s">
        <v>40</v>
      </c>
      <c r="F564" s="6" t="s">
        <v>36</v>
      </c>
      <c r="G564" s="7" t="str">
        <f>"付雨欣"</f>
        <v>付雨欣</v>
      </c>
      <c r="H564" s="6"/>
    </row>
    <row r="565" ht="18" customHeight="1" spans="1:8">
      <c r="A565" s="6">
        <v>563</v>
      </c>
      <c r="B565" s="6" t="str">
        <f t="shared" ref="B565:B574" si="55">"0401"</f>
        <v>0401</v>
      </c>
      <c r="C565" s="7" t="s">
        <v>38</v>
      </c>
      <c r="D565" s="6" t="s">
        <v>39</v>
      </c>
      <c r="E565" s="6" t="s">
        <v>40</v>
      </c>
      <c r="F565" s="6" t="s">
        <v>36</v>
      </c>
      <c r="G565" s="7" t="str">
        <f>"邹诗韵"</f>
        <v>邹诗韵</v>
      </c>
      <c r="H565" s="6"/>
    </row>
    <row r="566" ht="18" customHeight="1" spans="1:8">
      <c r="A566" s="6">
        <v>564</v>
      </c>
      <c r="B566" s="6" t="str">
        <f t="shared" si="55"/>
        <v>0401</v>
      </c>
      <c r="C566" s="7" t="s">
        <v>38</v>
      </c>
      <c r="D566" s="6" t="s">
        <v>39</v>
      </c>
      <c r="E566" s="6" t="s">
        <v>40</v>
      </c>
      <c r="F566" s="6" t="s">
        <v>36</v>
      </c>
      <c r="G566" s="7" t="str">
        <f>"王秋燕"</f>
        <v>王秋燕</v>
      </c>
      <c r="H566" s="6"/>
    </row>
    <row r="567" ht="18" customHeight="1" spans="1:8">
      <c r="A567" s="6">
        <v>565</v>
      </c>
      <c r="B567" s="6" t="str">
        <f t="shared" si="55"/>
        <v>0401</v>
      </c>
      <c r="C567" s="7" t="s">
        <v>38</v>
      </c>
      <c r="D567" s="6" t="s">
        <v>39</v>
      </c>
      <c r="E567" s="6" t="s">
        <v>40</v>
      </c>
      <c r="F567" s="6" t="s">
        <v>36</v>
      </c>
      <c r="G567" s="7" t="str">
        <f>"林全金"</f>
        <v>林全金</v>
      </c>
      <c r="H567" s="6"/>
    </row>
    <row r="568" ht="18" customHeight="1" spans="1:8">
      <c r="A568" s="6">
        <v>566</v>
      </c>
      <c r="B568" s="6" t="str">
        <f t="shared" si="55"/>
        <v>0401</v>
      </c>
      <c r="C568" s="7" t="s">
        <v>38</v>
      </c>
      <c r="D568" s="6" t="s">
        <v>39</v>
      </c>
      <c r="E568" s="6" t="s">
        <v>40</v>
      </c>
      <c r="F568" s="6" t="s">
        <v>36</v>
      </c>
      <c r="G568" s="7" t="str">
        <f>"凌博"</f>
        <v>凌博</v>
      </c>
      <c r="H568" s="6"/>
    </row>
    <row r="569" ht="18" customHeight="1" spans="1:8">
      <c r="A569" s="6">
        <v>567</v>
      </c>
      <c r="B569" s="6" t="str">
        <f t="shared" si="55"/>
        <v>0401</v>
      </c>
      <c r="C569" s="7" t="s">
        <v>38</v>
      </c>
      <c r="D569" s="6" t="s">
        <v>39</v>
      </c>
      <c r="E569" s="6" t="s">
        <v>40</v>
      </c>
      <c r="F569" s="6" t="s">
        <v>36</v>
      </c>
      <c r="G569" s="7" t="str">
        <f>"孙璐"</f>
        <v>孙璐</v>
      </c>
      <c r="H569" s="6"/>
    </row>
    <row r="570" ht="18" customHeight="1" spans="1:8">
      <c r="A570" s="6">
        <v>568</v>
      </c>
      <c r="B570" s="6" t="str">
        <f t="shared" si="55"/>
        <v>0401</v>
      </c>
      <c r="C570" s="7" t="s">
        <v>38</v>
      </c>
      <c r="D570" s="6" t="s">
        <v>39</v>
      </c>
      <c r="E570" s="6" t="s">
        <v>40</v>
      </c>
      <c r="F570" s="6" t="s">
        <v>36</v>
      </c>
      <c r="G570" s="7" t="str">
        <f>"曾德锐"</f>
        <v>曾德锐</v>
      </c>
      <c r="H570" s="6"/>
    </row>
    <row r="571" ht="18" customHeight="1" spans="1:8">
      <c r="A571" s="6">
        <v>569</v>
      </c>
      <c r="B571" s="6" t="str">
        <f t="shared" si="55"/>
        <v>0401</v>
      </c>
      <c r="C571" s="7" t="s">
        <v>38</v>
      </c>
      <c r="D571" s="6" t="s">
        <v>39</v>
      </c>
      <c r="E571" s="6" t="s">
        <v>40</v>
      </c>
      <c r="F571" s="6" t="s">
        <v>36</v>
      </c>
      <c r="G571" s="7" t="str">
        <f>"刘子略"</f>
        <v>刘子略</v>
      </c>
      <c r="H571" s="6"/>
    </row>
    <row r="572" ht="18" customHeight="1" spans="1:8">
      <c r="A572" s="6">
        <v>570</v>
      </c>
      <c r="B572" s="6" t="str">
        <f t="shared" si="55"/>
        <v>0401</v>
      </c>
      <c r="C572" s="7" t="s">
        <v>38</v>
      </c>
      <c r="D572" s="6" t="s">
        <v>39</v>
      </c>
      <c r="E572" s="6" t="s">
        <v>40</v>
      </c>
      <c r="F572" s="6" t="s">
        <v>36</v>
      </c>
      <c r="G572" s="7" t="str">
        <f>"毛玥文"</f>
        <v>毛玥文</v>
      </c>
      <c r="H572" s="6"/>
    </row>
    <row r="573" ht="18" customHeight="1" spans="1:8">
      <c r="A573" s="6">
        <v>571</v>
      </c>
      <c r="B573" s="6" t="str">
        <f t="shared" si="55"/>
        <v>0401</v>
      </c>
      <c r="C573" s="7" t="s">
        <v>38</v>
      </c>
      <c r="D573" s="6" t="s">
        <v>39</v>
      </c>
      <c r="E573" s="6" t="s">
        <v>40</v>
      </c>
      <c r="F573" s="6" t="s">
        <v>36</v>
      </c>
      <c r="G573" s="7" t="str">
        <f>"刘芳芳"</f>
        <v>刘芳芳</v>
      </c>
      <c r="H573" s="6"/>
    </row>
    <row r="574" ht="18" customHeight="1" spans="1:8">
      <c r="A574" s="6">
        <v>572</v>
      </c>
      <c r="B574" s="6" t="str">
        <f t="shared" si="55"/>
        <v>0401</v>
      </c>
      <c r="C574" s="7" t="s">
        <v>38</v>
      </c>
      <c r="D574" s="6" t="s">
        <v>39</v>
      </c>
      <c r="E574" s="6" t="s">
        <v>40</v>
      </c>
      <c r="F574" s="6" t="s">
        <v>36</v>
      </c>
      <c r="G574" s="7" t="str">
        <f>"陈佩颖"</f>
        <v>陈佩颖</v>
      </c>
      <c r="H574" s="6"/>
    </row>
    <row r="575" ht="18" customHeight="1" spans="1:8">
      <c r="A575" s="6">
        <v>573</v>
      </c>
      <c r="B575" s="6" t="str">
        <f t="shared" ref="B575:B584" si="56">"0401"</f>
        <v>0401</v>
      </c>
      <c r="C575" s="7" t="s">
        <v>38</v>
      </c>
      <c r="D575" s="6" t="s">
        <v>39</v>
      </c>
      <c r="E575" s="6" t="s">
        <v>40</v>
      </c>
      <c r="F575" s="6" t="s">
        <v>36</v>
      </c>
      <c r="G575" s="7" t="str">
        <f>"李富杰"</f>
        <v>李富杰</v>
      </c>
      <c r="H575" s="6"/>
    </row>
    <row r="576" ht="18" customHeight="1" spans="1:8">
      <c r="A576" s="6">
        <v>574</v>
      </c>
      <c r="B576" s="6" t="str">
        <f t="shared" si="56"/>
        <v>0401</v>
      </c>
      <c r="C576" s="7" t="s">
        <v>38</v>
      </c>
      <c r="D576" s="6" t="s">
        <v>39</v>
      </c>
      <c r="E576" s="6" t="s">
        <v>40</v>
      </c>
      <c r="F576" s="6" t="s">
        <v>36</v>
      </c>
      <c r="G576" s="7" t="str">
        <f>"柯宁"</f>
        <v>柯宁</v>
      </c>
      <c r="H576" s="6"/>
    </row>
    <row r="577" ht="18" customHeight="1" spans="1:8">
      <c r="A577" s="6">
        <v>575</v>
      </c>
      <c r="B577" s="6" t="str">
        <f t="shared" si="56"/>
        <v>0401</v>
      </c>
      <c r="C577" s="7" t="s">
        <v>38</v>
      </c>
      <c r="D577" s="6" t="s">
        <v>39</v>
      </c>
      <c r="E577" s="6" t="s">
        <v>40</v>
      </c>
      <c r="F577" s="6" t="s">
        <v>36</v>
      </c>
      <c r="G577" s="7" t="str">
        <f>"苏丽娇"</f>
        <v>苏丽娇</v>
      </c>
      <c r="H577" s="6"/>
    </row>
    <row r="578" ht="18" customHeight="1" spans="1:8">
      <c r="A578" s="6">
        <v>576</v>
      </c>
      <c r="B578" s="6" t="str">
        <f t="shared" si="56"/>
        <v>0401</v>
      </c>
      <c r="C578" s="7" t="s">
        <v>38</v>
      </c>
      <c r="D578" s="6" t="s">
        <v>39</v>
      </c>
      <c r="E578" s="6" t="s">
        <v>40</v>
      </c>
      <c r="F578" s="6" t="s">
        <v>36</v>
      </c>
      <c r="G578" s="7" t="str">
        <f>"孙雱飞"</f>
        <v>孙雱飞</v>
      </c>
      <c r="H578" s="6"/>
    </row>
    <row r="579" ht="18" customHeight="1" spans="1:8">
      <c r="A579" s="6">
        <v>577</v>
      </c>
      <c r="B579" s="6" t="str">
        <f t="shared" si="56"/>
        <v>0401</v>
      </c>
      <c r="C579" s="7" t="s">
        <v>38</v>
      </c>
      <c r="D579" s="6" t="s">
        <v>39</v>
      </c>
      <c r="E579" s="6" t="s">
        <v>40</v>
      </c>
      <c r="F579" s="6" t="s">
        <v>36</v>
      </c>
      <c r="G579" s="7" t="str">
        <f>"张小波"</f>
        <v>张小波</v>
      </c>
      <c r="H579" s="6"/>
    </row>
    <row r="580" ht="18" customHeight="1" spans="1:8">
      <c r="A580" s="6">
        <v>578</v>
      </c>
      <c r="B580" s="6" t="str">
        <f t="shared" si="56"/>
        <v>0401</v>
      </c>
      <c r="C580" s="7" t="s">
        <v>38</v>
      </c>
      <c r="D580" s="6" t="s">
        <v>39</v>
      </c>
      <c r="E580" s="6" t="s">
        <v>40</v>
      </c>
      <c r="F580" s="6" t="s">
        <v>36</v>
      </c>
      <c r="G580" s="7" t="str">
        <f>"渠媛溪"</f>
        <v>渠媛溪</v>
      </c>
      <c r="H580" s="6"/>
    </row>
    <row r="581" ht="18" customHeight="1" spans="1:8">
      <c r="A581" s="6">
        <v>579</v>
      </c>
      <c r="B581" s="6" t="str">
        <f t="shared" si="56"/>
        <v>0401</v>
      </c>
      <c r="C581" s="7" t="s">
        <v>38</v>
      </c>
      <c r="D581" s="6" t="s">
        <v>39</v>
      </c>
      <c r="E581" s="6" t="s">
        <v>40</v>
      </c>
      <c r="F581" s="6" t="s">
        <v>36</v>
      </c>
      <c r="G581" s="7" t="str">
        <f>"陈乙玲"</f>
        <v>陈乙玲</v>
      </c>
      <c r="H581" s="6"/>
    </row>
    <row r="582" ht="18" customHeight="1" spans="1:8">
      <c r="A582" s="6">
        <v>580</v>
      </c>
      <c r="B582" s="6" t="str">
        <f t="shared" si="56"/>
        <v>0401</v>
      </c>
      <c r="C582" s="7" t="s">
        <v>38</v>
      </c>
      <c r="D582" s="6" t="s">
        <v>39</v>
      </c>
      <c r="E582" s="6" t="s">
        <v>40</v>
      </c>
      <c r="F582" s="6" t="s">
        <v>36</v>
      </c>
      <c r="G582" s="7" t="str">
        <f>"于巍涛"</f>
        <v>于巍涛</v>
      </c>
      <c r="H582" s="6"/>
    </row>
    <row r="583" ht="18" customHeight="1" spans="1:8">
      <c r="A583" s="6">
        <v>581</v>
      </c>
      <c r="B583" s="6" t="str">
        <f t="shared" si="56"/>
        <v>0401</v>
      </c>
      <c r="C583" s="7" t="s">
        <v>38</v>
      </c>
      <c r="D583" s="6" t="s">
        <v>39</v>
      </c>
      <c r="E583" s="6" t="s">
        <v>40</v>
      </c>
      <c r="F583" s="6" t="s">
        <v>36</v>
      </c>
      <c r="G583" s="7" t="str">
        <f>"苗青青"</f>
        <v>苗青青</v>
      </c>
      <c r="H583" s="6"/>
    </row>
    <row r="584" ht="18" customHeight="1" spans="1:8">
      <c r="A584" s="6">
        <v>582</v>
      </c>
      <c r="B584" s="6" t="str">
        <f t="shared" si="56"/>
        <v>0401</v>
      </c>
      <c r="C584" s="7" t="s">
        <v>38</v>
      </c>
      <c r="D584" s="6" t="s">
        <v>39</v>
      </c>
      <c r="E584" s="6" t="s">
        <v>40</v>
      </c>
      <c r="F584" s="6" t="s">
        <v>36</v>
      </c>
      <c r="G584" s="7" t="str">
        <f>"姚玲弟"</f>
        <v>姚玲弟</v>
      </c>
      <c r="H584" s="6"/>
    </row>
    <row r="585" ht="18" customHeight="1" spans="1:8">
      <c r="A585" s="6">
        <v>583</v>
      </c>
      <c r="B585" s="6" t="str">
        <f t="shared" ref="B585:B594" si="57">"0401"</f>
        <v>0401</v>
      </c>
      <c r="C585" s="7" t="s">
        <v>38</v>
      </c>
      <c r="D585" s="6" t="s">
        <v>39</v>
      </c>
      <c r="E585" s="6" t="s">
        <v>40</v>
      </c>
      <c r="F585" s="6" t="s">
        <v>36</v>
      </c>
      <c r="G585" s="7" t="str">
        <f>"王瑀琪"</f>
        <v>王瑀琪</v>
      </c>
      <c r="H585" s="6"/>
    </row>
    <row r="586" ht="18" customHeight="1" spans="1:8">
      <c r="A586" s="6">
        <v>584</v>
      </c>
      <c r="B586" s="6" t="str">
        <f t="shared" si="57"/>
        <v>0401</v>
      </c>
      <c r="C586" s="7" t="s">
        <v>38</v>
      </c>
      <c r="D586" s="6" t="s">
        <v>39</v>
      </c>
      <c r="E586" s="6" t="s">
        <v>40</v>
      </c>
      <c r="F586" s="6" t="s">
        <v>36</v>
      </c>
      <c r="G586" s="7" t="str">
        <f>"赵培琳"</f>
        <v>赵培琳</v>
      </c>
      <c r="H586" s="6"/>
    </row>
    <row r="587" ht="18" customHeight="1" spans="1:8">
      <c r="A587" s="6">
        <v>585</v>
      </c>
      <c r="B587" s="6" t="str">
        <f t="shared" si="57"/>
        <v>0401</v>
      </c>
      <c r="C587" s="7" t="s">
        <v>38</v>
      </c>
      <c r="D587" s="6" t="s">
        <v>39</v>
      </c>
      <c r="E587" s="6" t="s">
        <v>40</v>
      </c>
      <c r="F587" s="6" t="s">
        <v>36</v>
      </c>
      <c r="G587" s="7" t="str">
        <f>"张慧丽"</f>
        <v>张慧丽</v>
      </c>
      <c r="H587" s="6"/>
    </row>
    <row r="588" ht="18" customHeight="1" spans="1:8">
      <c r="A588" s="6">
        <v>586</v>
      </c>
      <c r="B588" s="6" t="str">
        <f t="shared" si="57"/>
        <v>0401</v>
      </c>
      <c r="C588" s="7" t="s">
        <v>38</v>
      </c>
      <c r="D588" s="6" t="s">
        <v>39</v>
      </c>
      <c r="E588" s="6" t="s">
        <v>40</v>
      </c>
      <c r="F588" s="6" t="s">
        <v>36</v>
      </c>
      <c r="G588" s="7" t="str">
        <f>"张茹茹"</f>
        <v>张茹茹</v>
      </c>
      <c r="H588" s="6"/>
    </row>
    <row r="589" ht="18" customHeight="1" spans="1:8">
      <c r="A589" s="6">
        <v>587</v>
      </c>
      <c r="B589" s="6" t="str">
        <f t="shared" si="57"/>
        <v>0401</v>
      </c>
      <c r="C589" s="7" t="s">
        <v>38</v>
      </c>
      <c r="D589" s="6" t="s">
        <v>39</v>
      </c>
      <c r="E589" s="6" t="s">
        <v>40</v>
      </c>
      <c r="F589" s="6" t="s">
        <v>36</v>
      </c>
      <c r="G589" s="7" t="str">
        <f>"严瑶瑶"</f>
        <v>严瑶瑶</v>
      </c>
      <c r="H589" s="6"/>
    </row>
    <row r="590" ht="18" customHeight="1" spans="1:8">
      <c r="A590" s="6">
        <v>588</v>
      </c>
      <c r="B590" s="6" t="str">
        <f t="shared" si="57"/>
        <v>0401</v>
      </c>
      <c r="C590" s="7" t="s">
        <v>38</v>
      </c>
      <c r="D590" s="6" t="s">
        <v>39</v>
      </c>
      <c r="E590" s="6" t="s">
        <v>40</v>
      </c>
      <c r="F590" s="6" t="s">
        <v>36</v>
      </c>
      <c r="G590" s="7" t="str">
        <f>"马万哲"</f>
        <v>马万哲</v>
      </c>
      <c r="H590" s="6"/>
    </row>
    <row r="591" ht="18" customHeight="1" spans="1:8">
      <c r="A591" s="6">
        <v>589</v>
      </c>
      <c r="B591" s="6" t="str">
        <f t="shared" si="57"/>
        <v>0401</v>
      </c>
      <c r="C591" s="7" t="s">
        <v>38</v>
      </c>
      <c r="D591" s="6" t="s">
        <v>39</v>
      </c>
      <c r="E591" s="6" t="s">
        <v>40</v>
      </c>
      <c r="F591" s="6" t="s">
        <v>36</v>
      </c>
      <c r="G591" s="7" t="str">
        <f>"张曼"</f>
        <v>张曼</v>
      </c>
      <c r="H591" s="6"/>
    </row>
    <row r="592" ht="18" customHeight="1" spans="1:8">
      <c r="A592" s="6">
        <v>590</v>
      </c>
      <c r="B592" s="6" t="str">
        <f t="shared" si="57"/>
        <v>0401</v>
      </c>
      <c r="C592" s="7" t="s">
        <v>38</v>
      </c>
      <c r="D592" s="6" t="s">
        <v>39</v>
      </c>
      <c r="E592" s="6" t="s">
        <v>40</v>
      </c>
      <c r="F592" s="6" t="s">
        <v>36</v>
      </c>
      <c r="G592" s="7" t="str">
        <f>"陈淑珍"</f>
        <v>陈淑珍</v>
      </c>
      <c r="H592" s="6"/>
    </row>
    <row r="593" ht="18" customHeight="1" spans="1:8">
      <c r="A593" s="6">
        <v>591</v>
      </c>
      <c r="B593" s="6" t="str">
        <f t="shared" si="57"/>
        <v>0401</v>
      </c>
      <c r="C593" s="7" t="s">
        <v>38</v>
      </c>
      <c r="D593" s="6" t="s">
        <v>39</v>
      </c>
      <c r="E593" s="6" t="s">
        <v>40</v>
      </c>
      <c r="F593" s="6" t="s">
        <v>36</v>
      </c>
      <c r="G593" s="7" t="str">
        <f>"罗招运"</f>
        <v>罗招运</v>
      </c>
      <c r="H593" s="6"/>
    </row>
    <row r="594" ht="18" customHeight="1" spans="1:8">
      <c r="A594" s="6">
        <v>592</v>
      </c>
      <c r="B594" s="6" t="str">
        <f t="shared" si="57"/>
        <v>0401</v>
      </c>
      <c r="C594" s="7" t="s">
        <v>38</v>
      </c>
      <c r="D594" s="6" t="s">
        <v>39</v>
      </c>
      <c r="E594" s="6" t="s">
        <v>40</v>
      </c>
      <c r="F594" s="6" t="s">
        <v>36</v>
      </c>
      <c r="G594" s="7" t="str">
        <f>"姚媛媛"</f>
        <v>姚媛媛</v>
      </c>
      <c r="H594" s="6"/>
    </row>
    <row r="595" ht="18" customHeight="1" spans="1:8">
      <c r="A595" s="6">
        <v>593</v>
      </c>
      <c r="B595" s="6" t="str">
        <f t="shared" ref="B595:B604" si="58">"0401"</f>
        <v>0401</v>
      </c>
      <c r="C595" s="7" t="s">
        <v>38</v>
      </c>
      <c r="D595" s="6" t="s">
        <v>39</v>
      </c>
      <c r="E595" s="6" t="s">
        <v>40</v>
      </c>
      <c r="F595" s="6" t="s">
        <v>36</v>
      </c>
      <c r="G595" s="7" t="str">
        <f>"许瑞"</f>
        <v>许瑞</v>
      </c>
      <c r="H595" s="6"/>
    </row>
    <row r="596" ht="18" customHeight="1" spans="1:8">
      <c r="A596" s="6">
        <v>594</v>
      </c>
      <c r="B596" s="6" t="str">
        <f t="shared" si="58"/>
        <v>0401</v>
      </c>
      <c r="C596" s="7" t="s">
        <v>38</v>
      </c>
      <c r="D596" s="6" t="s">
        <v>39</v>
      </c>
      <c r="E596" s="6" t="s">
        <v>40</v>
      </c>
      <c r="F596" s="6" t="s">
        <v>36</v>
      </c>
      <c r="G596" s="7" t="str">
        <f>"赵芸善"</f>
        <v>赵芸善</v>
      </c>
      <c r="H596" s="6"/>
    </row>
    <row r="597" ht="18" customHeight="1" spans="1:8">
      <c r="A597" s="6">
        <v>595</v>
      </c>
      <c r="B597" s="6" t="str">
        <f t="shared" si="58"/>
        <v>0401</v>
      </c>
      <c r="C597" s="7" t="s">
        <v>38</v>
      </c>
      <c r="D597" s="6" t="s">
        <v>39</v>
      </c>
      <c r="E597" s="6" t="s">
        <v>40</v>
      </c>
      <c r="F597" s="6" t="s">
        <v>36</v>
      </c>
      <c r="G597" s="7" t="str">
        <f>"王柯欣"</f>
        <v>王柯欣</v>
      </c>
      <c r="H597" s="6"/>
    </row>
    <row r="598" ht="18" customHeight="1" spans="1:8">
      <c r="A598" s="6">
        <v>596</v>
      </c>
      <c r="B598" s="6" t="str">
        <f t="shared" si="58"/>
        <v>0401</v>
      </c>
      <c r="C598" s="7" t="s">
        <v>38</v>
      </c>
      <c r="D598" s="6" t="s">
        <v>39</v>
      </c>
      <c r="E598" s="6" t="s">
        <v>40</v>
      </c>
      <c r="F598" s="6" t="s">
        <v>36</v>
      </c>
      <c r="G598" s="7" t="str">
        <f>"马杰"</f>
        <v>马杰</v>
      </c>
      <c r="H598" s="6"/>
    </row>
    <row r="599" ht="18" customHeight="1" spans="1:8">
      <c r="A599" s="6">
        <v>597</v>
      </c>
      <c r="B599" s="6" t="str">
        <f t="shared" si="58"/>
        <v>0401</v>
      </c>
      <c r="C599" s="7" t="s">
        <v>38</v>
      </c>
      <c r="D599" s="6" t="s">
        <v>39</v>
      </c>
      <c r="E599" s="6" t="s">
        <v>40</v>
      </c>
      <c r="F599" s="6" t="s">
        <v>36</v>
      </c>
      <c r="G599" s="7" t="str">
        <f>"张婉婷"</f>
        <v>张婉婷</v>
      </c>
      <c r="H599" s="6"/>
    </row>
    <row r="600" ht="18" customHeight="1" spans="1:8">
      <c r="A600" s="6">
        <v>598</v>
      </c>
      <c r="B600" s="6" t="str">
        <f t="shared" si="58"/>
        <v>0401</v>
      </c>
      <c r="C600" s="7" t="s">
        <v>38</v>
      </c>
      <c r="D600" s="6" t="s">
        <v>39</v>
      </c>
      <c r="E600" s="6" t="s">
        <v>40</v>
      </c>
      <c r="F600" s="6" t="s">
        <v>36</v>
      </c>
      <c r="G600" s="7" t="str">
        <f>"张国瑞"</f>
        <v>张国瑞</v>
      </c>
      <c r="H600" s="6"/>
    </row>
    <row r="601" ht="18" customHeight="1" spans="1:8">
      <c r="A601" s="6">
        <v>599</v>
      </c>
      <c r="B601" s="6" t="str">
        <f t="shared" si="58"/>
        <v>0401</v>
      </c>
      <c r="C601" s="7" t="s">
        <v>38</v>
      </c>
      <c r="D601" s="6" t="s">
        <v>39</v>
      </c>
      <c r="E601" s="6" t="s">
        <v>40</v>
      </c>
      <c r="F601" s="6" t="s">
        <v>36</v>
      </c>
      <c r="G601" s="7" t="str">
        <f>"林丽霞"</f>
        <v>林丽霞</v>
      </c>
      <c r="H601" s="6"/>
    </row>
    <row r="602" ht="18" customHeight="1" spans="1:8">
      <c r="A602" s="6">
        <v>600</v>
      </c>
      <c r="B602" s="6" t="str">
        <f t="shared" si="58"/>
        <v>0401</v>
      </c>
      <c r="C602" s="7" t="s">
        <v>38</v>
      </c>
      <c r="D602" s="6" t="s">
        <v>39</v>
      </c>
      <c r="E602" s="6" t="s">
        <v>40</v>
      </c>
      <c r="F602" s="6" t="s">
        <v>36</v>
      </c>
      <c r="G602" s="7" t="str">
        <f>"王伟博"</f>
        <v>王伟博</v>
      </c>
      <c r="H602" s="6"/>
    </row>
    <row r="603" ht="18" customHeight="1" spans="1:8">
      <c r="A603" s="6">
        <v>601</v>
      </c>
      <c r="B603" s="6" t="str">
        <f t="shared" si="58"/>
        <v>0401</v>
      </c>
      <c r="C603" s="7" t="s">
        <v>38</v>
      </c>
      <c r="D603" s="6" t="s">
        <v>39</v>
      </c>
      <c r="E603" s="6" t="s">
        <v>40</v>
      </c>
      <c r="F603" s="6" t="s">
        <v>36</v>
      </c>
      <c r="G603" s="7" t="str">
        <f>"杨成"</f>
        <v>杨成</v>
      </c>
      <c r="H603" s="6"/>
    </row>
    <row r="604" ht="18" customHeight="1" spans="1:8">
      <c r="A604" s="6">
        <v>602</v>
      </c>
      <c r="B604" s="6" t="str">
        <f t="shared" si="58"/>
        <v>0401</v>
      </c>
      <c r="C604" s="7" t="s">
        <v>38</v>
      </c>
      <c r="D604" s="6" t="s">
        <v>39</v>
      </c>
      <c r="E604" s="6" t="s">
        <v>40</v>
      </c>
      <c r="F604" s="6" t="s">
        <v>36</v>
      </c>
      <c r="G604" s="7" t="str">
        <f>"温伟思"</f>
        <v>温伟思</v>
      </c>
      <c r="H604" s="6"/>
    </row>
    <row r="605" ht="18" customHeight="1" spans="1:8">
      <c r="A605" s="6">
        <v>603</v>
      </c>
      <c r="B605" s="6" t="str">
        <f t="shared" ref="B605:B614" si="59">"0401"</f>
        <v>0401</v>
      </c>
      <c r="C605" s="7" t="s">
        <v>38</v>
      </c>
      <c r="D605" s="6" t="s">
        <v>39</v>
      </c>
      <c r="E605" s="6" t="s">
        <v>40</v>
      </c>
      <c r="F605" s="6" t="s">
        <v>36</v>
      </c>
      <c r="G605" s="7" t="str">
        <f>"谭美秀"</f>
        <v>谭美秀</v>
      </c>
      <c r="H605" s="6"/>
    </row>
    <row r="606" ht="18" customHeight="1" spans="1:8">
      <c r="A606" s="6">
        <v>604</v>
      </c>
      <c r="B606" s="6" t="str">
        <f t="shared" si="59"/>
        <v>0401</v>
      </c>
      <c r="C606" s="7" t="s">
        <v>38</v>
      </c>
      <c r="D606" s="6" t="s">
        <v>39</v>
      </c>
      <c r="E606" s="6" t="s">
        <v>40</v>
      </c>
      <c r="F606" s="6" t="s">
        <v>36</v>
      </c>
      <c r="G606" s="7" t="str">
        <f>"吴丹"</f>
        <v>吴丹</v>
      </c>
      <c r="H606" s="6"/>
    </row>
    <row r="607" ht="18" customHeight="1" spans="1:8">
      <c r="A607" s="6">
        <v>605</v>
      </c>
      <c r="B607" s="6" t="str">
        <f t="shared" si="59"/>
        <v>0401</v>
      </c>
      <c r="C607" s="7" t="s">
        <v>38</v>
      </c>
      <c r="D607" s="6" t="s">
        <v>39</v>
      </c>
      <c r="E607" s="6" t="s">
        <v>40</v>
      </c>
      <c r="F607" s="6" t="s">
        <v>36</v>
      </c>
      <c r="G607" s="7" t="str">
        <f>"何瑞丹"</f>
        <v>何瑞丹</v>
      </c>
      <c r="H607" s="6"/>
    </row>
    <row r="608" ht="18" customHeight="1" spans="1:8">
      <c r="A608" s="6">
        <v>606</v>
      </c>
      <c r="B608" s="6" t="str">
        <f t="shared" si="59"/>
        <v>0401</v>
      </c>
      <c r="C608" s="7" t="s">
        <v>38</v>
      </c>
      <c r="D608" s="6" t="s">
        <v>39</v>
      </c>
      <c r="E608" s="6" t="s">
        <v>40</v>
      </c>
      <c r="F608" s="6" t="s">
        <v>36</v>
      </c>
      <c r="G608" s="7" t="str">
        <f>"黄玲"</f>
        <v>黄玲</v>
      </c>
      <c r="H608" s="6"/>
    </row>
    <row r="609" ht="18" customHeight="1" spans="1:8">
      <c r="A609" s="6">
        <v>607</v>
      </c>
      <c r="B609" s="6" t="str">
        <f t="shared" si="59"/>
        <v>0401</v>
      </c>
      <c r="C609" s="7" t="s">
        <v>38</v>
      </c>
      <c r="D609" s="6" t="s">
        <v>39</v>
      </c>
      <c r="E609" s="6" t="s">
        <v>40</v>
      </c>
      <c r="F609" s="6" t="s">
        <v>36</v>
      </c>
      <c r="G609" s="7" t="str">
        <f>"沈梦琪"</f>
        <v>沈梦琪</v>
      </c>
      <c r="H609" s="6"/>
    </row>
    <row r="610" ht="18" customHeight="1" spans="1:8">
      <c r="A610" s="6">
        <v>608</v>
      </c>
      <c r="B610" s="6" t="str">
        <f t="shared" si="59"/>
        <v>0401</v>
      </c>
      <c r="C610" s="7" t="s">
        <v>38</v>
      </c>
      <c r="D610" s="6" t="s">
        <v>39</v>
      </c>
      <c r="E610" s="6" t="s">
        <v>40</v>
      </c>
      <c r="F610" s="6" t="s">
        <v>36</v>
      </c>
      <c r="G610" s="7" t="str">
        <f>"敖雪航"</f>
        <v>敖雪航</v>
      </c>
      <c r="H610" s="6"/>
    </row>
    <row r="611" ht="18" customHeight="1" spans="1:8">
      <c r="A611" s="6">
        <v>609</v>
      </c>
      <c r="B611" s="6" t="str">
        <f t="shared" si="59"/>
        <v>0401</v>
      </c>
      <c r="C611" s="7" t="s">
        <v>38</v>
      </c>
      <c r="D611" s="6" t="s">
        <v>39</v>
      </c>
      <c r="E611" s="6" t="s">
        <v>40</v>
      </c>
      <c r="F611" s="6" t="s">
        <v>36</v>
      </c>
      <c r="G611" s="7" t="str">
        <f>"齐雨新"</f>
        <v>齐雨新</v>
      </c>
      <c r="H611" s="6"/>
    </row>
    <row r="612" ht="18" customHeight="1" spans="1:8">
      <c r="A612" s="6">
        <v>610</v>
      </c>
      <c r="B612" s="6" t="str">
        <f t="shared" si="59"/>
        <v>0401</v>
      </c>
      <c r="C612" s="7" t="s">
        <v>38</v>
      </c>
      <c r="D612" s="6" t="s">
        <v>39</v>
      </c>
      <c r="E612" s="6" t="s">
        <v>40</v>
      </c>
      <c r="F612" s="6" t="s">
        <v>36</v>
      </c>
      <c r="G612" s="7" t="str">
        <f>"何倩"</f>
        <v>何倩</v>
      </c>
      <c r="H612" s="6"/>
    </row>
    <row r="613" ht="18" customHeight="1" spans="1:8">
      <c r="A613" s="6">
        <v>611</v>
      </c>
      <c r="B613" s="6" t="str">
        <f t="shared" si="59"/>
        <v>0401</v>
      </c>
      <c r="C613" s="7" t="s">
        <v>38</v>
      </c>
      <c r="D613" s="6" t="s">
        <v>39</v>
      </c>
      <c r="E613" s="6" t="s">
        <v>40</v>
      </c>
      <c r="F613" s="6" t="s">
        <v>36</v>
      </c>
      <c r="G613" s="7" t="str">
        <f>"李珂"</f>
        <v>李珂</v>
      </c>
      <c r="H613" s="6"/>
    </row>
    <row r="614" ht="18" customHeight="1" spans="1:8">
      <c r="A614" s="6">
        <v>612</v>
      </c>
      <c r="B614" s="6" t="str">
        <f t="shared" si="59"/>
        <v>0401</v>
      </c>
      <c r="C614" s="7" t="s">
        <v>38</v>
      </c>
      <c r="D614" s="6" t="s">
        <v>39</v>
      </c>
      <c r="E614" s="6" t="s">
        <v>40</v>
      </c>
      <c r="F614" s="6" t="s">
        <v>36</v>
      </c>
      <c r="G614" s="7" t="str">
        <f>"孙铭阳"</f>
        <v>孙铭阳</v>
      </c>
      <c r="H614" s="6"/>
    </row>
    <row r="615" ht="18" customHeight="1" spans="1:8">
      <c r="A615" s="6">
        <v>613</v>
      </c>
      <c r="B615" s="6" t="str">
        <f t="shared" ref="B615:B624" si="60">"0401"</f>
        <v>0401</v>
      </c>
      <c r="C615" s="7" t="s">
        <v>38</v>
      </c>
      <c r="D615" s="6" t="s">
        <v>39</v>
      </c>
      <c r="E615" s="6" t="s">
        <v>40</v>
      </c>
      <c r="F615" s="6" t="s">
        <v>36</v>
      </c>
      <c r="G615" s="7" t="str">
        <f>"臧传奇"</f>
        <v>臧传奇</v>
      </c>
      <c r="H615" s="6"/>
    </row>
    <row r="616" ht="18" customHeight="1" spans="1:8">
      <c r="A616" s="6">
        <v>614</v>
      </c>
      <c r="B616" s="6" t="str">
        <f t="shared" si="60"/>
        <v>0401</v>
      </c>
      <c r="C616" s="7" t="s">
        <v>38</v>
      </c>
      <c r="D616" s="6" t="s">
        <v>39</v>
      </c>
      <c r="E616" s="6" t="s">
        <v>40</v>
      </c>
      <c r="F616" s="6" t="s">
        <v>36</v>
      </c>
      <c r="G616" s="7" t="str">
        <f>"陈保柳"</f>
        <v>陈保柳</v>
      </c>
      <c r="H616" s="6"/>
    </row>
    <row r="617" ht="18" customHeight="1" spans="1:8">
      <c r="A617" s="6">
        <v>615</v>
      </c>
      <c r="B617" s="6" t="str">
        <f t="shared" si="60"/>
        <v>0401</v>
      </c>
      <c r="C617" s="7" t="s">
        <v>38</v>
      </c>
      <c r="D617" s="6" t="s">
        <v>39</v>
      </c>
      <c r="E617" s="6" t="s">
        <v>40</v>
      </c>
      <c r="F617" s="6" t="s">
        <v>36</v>
      </c>
      <c r="G617" s="7" t="str">
        <f>"刘涛"</f>
        <v>刘涛</v>
      </c>
      <c r="H617" s="6"/>
    </row>
    <row r="618" ht="18" customHeight="1" spans="1:8">
      <c r="A618" s="6">
        <v>616</v>
      </c>
      <c r="B618" s="6" t="str">
        <f t="shared" si="60"/>
        <v>0401</v>
      </c>
      <c r="C618" s="7" t="s">
        <v>38</v>
      </c>
      <c r="D618" s="6" t="s">
        <v>39</v>
      </c>
      <c r="E618" s="6" t="s">
        <v>40</v>
      </c>
      <c r="F618" s="6" t="s">
        <v>36</v>
      </c>
      <c r="G618" s="7" t="str">
        <f>"吴晓艺"</f>
        <v>吴晓艺</v>
      </c>
      <c r="H618" s="6"/>
    </row>
    <row r="619" ht="18" customHeight="1" spans="1:8">
      <c r="A619" s="6">
        <v>617</v>
      </c>
      <c r="B619" s="6" t="str">
        <f t="shared" si="60"/>
        <v>0401</v>
      </c>
      <c r="C619" s="7" t="s">
        <v>38</v>
      </c>
      <c r="D619" s="6" t="s">
        <v>39</v>
      </c>
      <c r="E619" s="6" t="s">
        <v>40</v>
      </c>
      <c r="F619" s="6" t="s">
        <v>36</v>
      </c>
      <c r="G619" s="7" t="str">
        <f>"张朝萱"</f>
        <v>张朝萱</v>
      </c>
      <c r="H619" s="6"/>
    </row>
    <row r="620" ht="18" customHeight="1" spans="1:8">
      <c r="A620" s="6">
        <v>618</v>
      </c>
      <c r="B620" s="6" t="str">
        <f t="shared" si="60"/>
        <v>0401</v>
      </c>
      <c r="C620" s="7" t="s">
        <v>38</v>
      </c>
      <c r="D620" s="6" t="s">
        <v>39</v>
      </c>
      <c r="E620" s="6" t="s">
        <v>40</v>
      </c>
      <c r="F620" s="6" t="s">
        <v>36</v>
      </c>
      <c r="G620" s="7" t="str">
        <f>"甘一涵"</f>
        <v>甘一涵</v>
      </c>
      <c r="H620" s="6"/>
    </row>
    <row r="621" ht="18" customHeight="1" spans="1:8">
      <c r="A621" s="6">
        <v>619</v>
      </c>
      <c r="B621" s="6" t="str">
        <f t="shared" si="60"/>
        <v>0401</v>
      </c>
      <c r="C621" s="7" t="s">
        <v>38</v>
      </c>
      <c r="D621" s="6" t="s">
        <v>39</v>
      </c>
      <c r="E621" s="6" t="s">
        <v>40</v>
      </c>
      <c r="F621" s="6" t="s">
        <v>36</v>
      </c>
      <c r="G621" s="7" t="str">
        <f>"张小短"</f>
        <v>张小短</v>
      </c>
      <c r="H621" s="6"/>
    </row>
    <row r="622" ht="18" customHeight="1" spans="1:8">
      <c r="A622" s="6">
        <v>620</v>
      </c>
      <c r="B622" s="6" t="str">
        <f t="shared" si="60"/>
        <v>0401</v>
      </c>
      <c r="C622" s="7" t="s">
        <v>38</v>
      </c>
      <c r="D622" s="6" t="s">
        <v>39</v>
      </c>
      <c r="E622" s="6" t="s">
        <v>40</v>
      </c>
      <c r="F622" s="6" t="s">
        <v>36</v>
      </c>
      <c r="G622" s="7" t="str">
        <f>"容英"</f>
        <v>容英</v>
      </c>
      <c r="H622" s="6"/>
    </row>
    <row r="623" ht="18" customHeight="1" spans="1:8">
      <c r="A623" s="6">
        <v>621</v>
      </c>
      <c r="B623" s="6" t="str">
        <f t="shared" si="60"/>
        <v>0401</v>
      </c>
      <c r="C623" s="7" t="s">
        <v>38</v>
      </c>
      <c r="D623" s="6" t="s">
        <v>39</v>
      </c>
      <c r="E623" s="6" t="s">
        <v>40</v>
      </c>
      <c r="F623" s="6" t="s">
        <v>36</v>
      </c>
      <c r="G623" s="7" t="str">
        <f>"冯洋"</f>
        <v>冯洋</v>
      </c>
      <c r="H623" s="6"/>
    </row>
    <row r="624" ht="18" customHeight="1" spans="1:8">
      <c r="A624" s="6">
        <v>622</v>
      </c>
      <c r="B624" s="6" t="str">
        <f t="shared" si="60"/>
        <v>0401</v>
      </c>
      <c r="C624" s="7" t="s">
        <v>38</v>
      </c>
      <c r="D624" s="6" t="s">
        <v>39</v>
      </c>
      <c r="E624" s="6" t="s">
        <v>40</v>
      </c>
      <c r="F624" s="6" t="s">
        <v>36</v>
      </c>
      <c r="G624" s="7" t="str">
        <f>"赵清芳"</f>
        <v>赵清芳</v>
      </c>
      <c r="H624" s="6"/>
    </row>
    <row r="625" ht="18" customHeight="1" spans="1:8">
      <c r="A625" s="6">
        <v>623</v>
      </c>
      <c r="B625" s="6" t="str">
        <f t="shared" ref="B625:B634" si="61">"0401"</f>
        <v>0401</v>
      </c>
      <c r="C625" s="7" t="s">
        <v>38</v>
      </c>
      <c r="D625" s="6" t="s">
        <v>39</v>
      </c>
      <c r="E625" s="6" t="s">
        <v>40</v>
      </c>
      <c r="F625" s="6" t="s">
        <v>36</v>
      </c>
      <c r="G625" s="7" t="str">
        <f>"牟楠"</f>
        <v>牟楠</v>
      </c>
      <c r="H625" s="6"/>
    </row>
    <row r="626" ht="18" customHeight="1" spans="1:8">
      <c r="A626" s="6">
        <v>624</v>
      </c>
      <c r="B626" s="6" t="str">
        <f t="shared" si="61"/>
        <v>0401</v>
      </c>
      <c r="C626" s="7" t="s">
        <v>38</v>
      </c>
      <c r="D626" s="6" t="s">
        <v>39</v>
      </c>
      <c r="E626" s="6" t="s">
        <v>40</v>
      </c>
      <c r="F626" s="6" t="s">
        <v>36</v>
      </c>
      <c r="G626" s="7" t="str">
        <f>"王特"</f>
        <v>王特</v>
      </c>
      <c r="H626" s="6"/>
    </row>
    <row r="627" ht="18" customHeight="1" spans="1:8">
      <c r="A627" s="6">
        <v>625</v>
      </c>
      <c r="B627" s="6" t="str">
        <f t="shared" si="61"/>
        <v>0401</v>
      </c>
      <c r="C627" s="7" t="s">
        <v>38</v>
      </c>
      <c r="D627" s="6" t="s">
        <v>39</v>
      </c>
      <c r="E627" s="6" t="s">
        <v>40</v>
      </c>
      <c r="F627" s="6" t="s">
        <v>36</v>
      </c>
      <c r="G627" s="7" t="str">
        <f>"陈帆"</f>
        <v>陈帆</v>
      </c>
      <c r="H627" s="6"/>
    </row>
    <row r="628" ht="18" customHeight="1" spans="1:8">
      <c r="A628" s="6">
        <v>626</v>
      </c>
      <c r="B628" s="6" t="str">
        <f t="shared" si="61"/>
        <v>0401</v>
      </c>
      <c r="C628" s="7" t="s">
        <v>38</v>
      </c>
      <c r="D628" s="6" t="s">
        <v>39</v>
      </c>
      <c r="E628" s="6" t="s">
        <v>40</v>
      </c>
      <c r="F628" s="6" t="s">
        <v>36</v>
      </c>
      <c r="G628" s="7" t="str">
        <f>"韦黎丽"</f>
        <v>韦黎丽</v>
      </c>
      <c r="H628" s="6"/>
    </row>
    <row r="629" ht="18" customHeight="1" spans="1:8">
      <c r="A629" s="6">
        <v>627</v>
      </c>
      <c r="B629" s="6" t="str">
        <f t="shared" si="61"/>
        <v>0401</v>
      </c>
      <c r="C629" s="7" t="s">
        <v>38</v>
      </c>
      <c r="D629" s="6" t="s">
        <v>39</v>
      </c>
      <c r="E629" s="6" t="s">
        <v>40</v>
      </c>
      <c r="F629" s="6" t="s">
        <v>36</v>
      </c>
      <c r="G629" s="7" t="str">
        <f>"吕尤佳"</f>
        <v>吕尤佳</v>
      </c>
      <c r="H629" s="6"/>
    </row>
    <row r="630" ht="18" customHeight="1" spans="1:8">
      <c r="A630" s="6">
        <v>628</v>
      </c>
      <c r="B630" s="6" t="str">
        <f t="shared" si="61"/>
        <v>0401</v>
      </c>
      <c r="C630" s="7" t="s">
        <v>38</v>
      </c>
      <c r="D630" s="6" t="s">
        <v>39</v>
      </c>
      <c r="E630" s="6" t="s">
        <v>40</v>
      </c>
      <c r="F630" s="6" t="s">
        <v>36</v>
      </c>
      <c r="G630" s="7" t="str">
        <f>"史美学"</f>
        <v>史美学</v>
      </c>
      <c r="H630" s="6"/>
    </row>
    <row r="631" ht="18" customHeight="1" spans="1:8">
      <c r="A631" s="6">
        <v>629</v>
      </c>
      <c r="B631" s="6" t="str">
        <f t="shared" si="61"/>
        <v>0401</v>
      </c>
      <c r="C631" s="7" t="s">
        <v>38</v>
      </c>
      <c r="D631" s="6" t="s">
        <v>39</v>
      </c>
      <c r="E631" s="6" t="s">
        <v>40</v>
      </c>
      <c r="F631" s="6" t="s">
        <v>36</v>
      </c>
      <c r="G631" s="7" t="str">
        <f>"蒲悦"</f>
        <v>蒲悦</v>
      </c>
      <c r="H631" s="6"/>
    </row>
    <row r="632" ht="18" customHeight="1" spans="1:8">
      <c r="A632" s="6">
        <v>630</v>
      </c>
      <c r="B632" s="6" t="str">
        <f t="shared" si="61"/>
        <v>0401</v>
      </c>
      <c r="C632" s="7" t="s">
        <v>38</v>
      </c>
      <c r="D632" s="6" t="s">
        <v>39</v>
      </c>
      <c r="E632" s="6" t="s">
        <v>40</v>
      </c>
      <c r="F632" s="6" t="s">
        <v>36</v>
      </c>
      <c r="G632" s="7" t="str">
        <f>"易思琪"</f>
        <v>易思琪</v>
      </c>
      <c r="H632" s="6"/>
    </row>
    <row r="633" ht="18" customHeight="1" spans="1:8">
      <c r="A633" s="6">
        <v>631</v>
      </c>
      <c r="B633" s="6" t="str">
        <f t="shared" si="61"/>
        <v>0401</v>
      </c>
      <c r="C633" s="7" t="s">
        <v>38</v>
      </c>
      <c r="D633" s="6" t="s">
        <v>39</v>
      </c>
      <c r="E633" s="6" t="s">
        <v>40</v>
      </c>
      <c r="F633" s="6" t="s">
        <v>36</v>
      </c>
      <c r="G633" s="7" t="str">
        <f>"李亚莉"</f>
        <v>李亚莉</v>
      </c>
      <c r="H633" s="6"/>
    </row>
    <row r="634" ht="18" customHeight="1" spans="1:8">
      <c r="A634" s="6">
        <v>632</v>
      </c>
      <c r="B634" s="6" t="str">
        <f t="shared" si="61"/>
        <v>0401</v>
      </c>
      <c r="C634" s="7" t="s">
        <v>38</v>
      </c>
      <c r="D634" s="6" t="s">
        <v>39</v>
      </c>
      <c r="E634" s="6" t="s">
        <v>40</v>
      </c>
      <c r="F634" s="6" t="s">
        <v>36</v>
      </c>
      <c r="G634" s="7" t="str">
        <f>"陈豪嘉"</f>
        <v>陈豪嘉</v>
      </c>
      <c r="H634" s="6"/>
    </row>
    <row r="635" ht="18" customHeight="1" spans="1:8">
      <c r="A635" s="6">
        <v>633</v>
      </c>
      <c r="B635" s="6" t="str">
        <f t="shared" ref="B635:B644" si="62">"0401"</f>
        <v>0401</v>
      </c>
      <c r="C635" s="7" t="s">
        <v>38</v>
      </c>
      <c r="D635" s="6" t="s">
        <v>39</v>
      </c>
      <c r="E635" s="6" t="s">
        <v>40</v>
      </c>
      <c r="F635" s="6" t="s">
        <v>36</v>
      </c>
      <c r="G635" s="7" t="str">
        <f>"李博文"</f>
        <v>李博文</v>
      </c>
      <c r="H635" s="6"/>
    </row>
    <row r="636" ht="18" customHeight="1" spans="1:8">
      <c r="A636" s="6">
        <v>634</v>
      </c>
      <c r="B636" s="6" t="str">
        <f t="shared" si="62"/>
        <v>0401</v>
      </c>
      <c r="C636" s="7" t="s">
        <v>38</v>
      </c>
      <c r="D636" s="6" t="s">
        <v>39</v>
      </c>
      <c r="E636" s="6" t="s">
        <v>40</v>
      </c>
      <c r="F636" s="6" t="s">
        <v>36</v>
      </c>
      <c r="G636" s="7" t="str">
        <f>"廖燕玲"</f>
        <v>廖燕玲</v>
      </c>
      <c r="H636" s="6"/>
    </row>
    <row r="637" ht="18" customHeight="1" spans="1:8">
      <c r="A637" s="6">
        <v>635</v>
      </c>
      <c r="B637" s="6" t="str">
        <f t="shared" si="62"/>
        <v>0401</v>
      </c>
      <c r="C637" s="7" t="s">
        <v>38</v>
      </c>
      <c r="D637" s="6" t="s">
        <v>39</v>
      </c>
      <c r="E637" s="6" t="s">
        <v>40</v>
      </c>
      <c r="F637" s="6" t="s">
        <v>36</v>
      </c>
      <c r="G637" s="7" t="str">
        <f>"陈悦"</f>
        <v>陈悦</v>
      </c>
      <c r="H637" s="6"/>
    </row>
    <row r="638" ht="18" customHeight="1" spans="1:8">
      <c r="A638" s="6">
        <v>636</v>
      </c>
      <c r="B638" s="6" t="str">
        <f t="shared" si="62"/>
        <v>0401</v>
      </c>
      <c r="C638" s="7" t="s">
        <v>38</v>
      </c>
      <c r="D638" s="6" t="s">
        <v>39</v>
      </c>
      <c r="E638" s="6" t="s">
        <v>40</v>
      </c>
      <c r="F638" s="6" t="s">
        <v>36</v>
      </c>
      <c r="G638" s="7" t="str">
        <f>"符谷晓"</f>
        <v>符谷晓</v>
      </c>
      <c r="H638" s="6"/>
    </row>
    <row r="639" ht="18" customHeight="1" spans="1:8">
      <c r="A639" s="6">
        <v>637</v>
      </c>
      <c r="B639" s="6" t="str">
        <f t="shared" si="62"/>
        <v>0401</v>
      </c>
      <c r="C639" s="7" t="s">
        <v>38</v>
      </c>
      <c r="D639" s="6" t="s">
        <v>39</v>
      </c>
      <c r="E639" s="6" t="s">
        <v>40</v>
      </c>
      <c r="F639" s="6" t="s">
        <v>36</v>
      </c>
      <c r="G639" s="7" t="str">
        <f>"杨乐"</f>
        <v>杨乐</v>
      </c>
      <c r="H639" s="6"/>
    </row>
    <row r="640" ht="18" customHeight="1" spans="1:8">
      <c r="A640" s="6">
        <v>638</v>
      </c>
      <c r="B640" s="6" t="str">
        <f t="shared" si="62"/>
        <v>0401</v>
      </c>
      <c r="C640" s="7" t="s">
        <v>38</v>
      </c>
      <c r="D640" s="6" t="s">
        <v>39</v>
      </c>
      <c r="E640" s="6" t="s">
        <v>40</v>
      </c>
      <c r="F640" s="6" t="s">
        <v>36</v>
      </c>
      <c r="G640" s="7" t="str">
        <f>"赵晗舒"</f>
        <v>赵晗舒</v>
      </c>
      <c r="H640" s="6"/>
    </row>
    <row r="641" ht="18" customHeight="1" spans="1:8">
      <c r="A641" s="6">
        <v>639</v>
      </c>
      <c r="B641" s="6" t="str">
        <f t="shared" si="62"/>
        <v>0401</v>
      </c>
      <c r="C641" s="7" t="s">
        <v>38</v>
      </c>
      <c r="D641" s="6" t="s">
        <v>39</v>
      </c>
      <c r="E641" s="6" t="s">
        <v>40</v>
      </c>
      <c r="F641" s="6" t="s">
        <v>36</v>
      </c>
      <c r="G641" s="7" t="str">
        <f>"金婉馨"</f>
        <v>金婉馨</v>
      </c>
      <c r="H641" s="6"/>
    </row>
    <row r="642" ht="18" customHeight="1" spans="1:8">
      <c r="A642" s="6">
        <v>640</v>
      </c>
      <c r="B642" s="6" t="str">
        <f t="shared" si="62"/>
        <v>0401</v>
      </c>
      <c r="C642" s="7" t="s">
        <v>38</v>
      </c>
      <c r="D642" s="6" t="s">
        <v>39</v>
      </c>
      <c r="E642" s="6" t="s">
        <v>40</v>
      </c>
      <c r="F642" s="6" t="s">
        <v>36</v>
      </c>
      <c r="G642" s="7" t="str">
        <f>"张丽军"</f>
        <v>张丽军</v>
      </c>
      <c r="H642" s="6"/>
    </row>
    <row r="643" ht="18" customHeight="1" spans="1:8">
      <c r="A643" s="6">
        <v>641</v>
      </c>
      <c r="B643" s="6" t="str">
        <f t="shared" si="62"/>
        <v>0401</v>
      </c>
      <c r="C643" s="7" t="s">
        <v>38</v>
      </c>
      <c r="D643" s="6" t="s">
        <v>39</v>
      </c>
      <c r="E643" s="6" t="s">
        <v>40</v>
      </c>
      <c r="F643" s="6" t="s">
        <v>36</v>
      </c>
      <c r="G643" s="7" t="str">
        <f>"黄思宇"</f>
        <v>黄思宇</v>
      </c>
      <c r="H643" s="6"/>
    </row>
    <row r="644" ht="18" customHeight="1" spans="1:8">
      <c r="A644" s="6">
        <v>642</v>
      </c>
      <c r="B644" s="6" t="str">
        <f t="shared" si="62"/>
        <v>0401</v>
      </c>
      <c r="C644" s="7" t="s">
        <v>38</v>
      </c>
      <c r="D644" s="6" t="s">
        <v>39</v>
      </c>
      <c r="E644" s="6" t="s">
        <v>40</v>
      </c>
      <c r="F644" s="6" t="s">
        <v>36</v>
      </c>
      <c r="G644" s="7" t="str">
        <f>"王雪婷"</f>
        <v>王雪婷</v>
      </c>
      <c r="H644" s="6"/>
    </row>
    <row r="645" ht="18" customHeight="1" spans="1:8">
      <c r="A645" s="6">
        <v>643</v>
      </c>
      <c r="B645" s="6" t="str">
        <f t="shared" ref="B645:B654" si="63">"0401"</f>
        <v>0401</v>
      </c>
      <c r="C645" s="7" t="s">
        <v>38</v>
      </c>
      <c r="D645" s="6" t="s">
        <v>39</v>
      </c>
      <c r="E645" s="6" t="s">
        <v>40</v>
      </c>
      <c r="F645" s="6" t="s">
        <v>36</v>
      </c>
      <c r="G645" s="7" t="str">
        <f>"吴珩"</f>
        <v>吴珩</v>
      </c>
      <c r="H645" s="6"/>
    </row>
    <row r="646" ht="18" customHeight="1" spans="1:8">
      <c r="A646" s="6">
        <v>644</v>
      </c>
      <c r="B646" s="6" t="str">
        <f t="shared" si="63"/>
        <v>0401</v>
      </c>
      <c r="C646" s="7" t="s">
        <v>38</v>
      </c>
      <c r="D646" s="6" t="s">
        <v>39</v>
      </c>
      <c r="E646" s="6" t="s">
        <v>40</v>
      </c>
      <c r="F646" s="6" t="s">
        <v>36</v>
      </c>
      <c r="G646" s="7" t="str">
        <f>"劳向悦"</f>
        <v>劳向悦</v>
      </c>
      <c r="H646" s="6"/>
    </row>
    <row r="647" ht="18" customHeight="1" spans="1:8">
      <c r="A647" s="6">
        <v>645</v>
      </c>
      <c r="B647" s="6" t="str">
        <f t="shared" si="63"/>
        <v>0401</v>
      </c>
      <c r="C647" s="7" t="s">
        <v>38</v>
      </c>
      <c r="D647" s="6" t="s">
        <v>39</v>
      </c>
      <c r="E647" s="6" t="s">
        <v>40</v>
      </c>
      <c r="F647" s="6" t="s">
        <v>36</v>
      </c>
      <c r="G647" s="7" t="str">
        <f>"杨帆"</f>
        <v>杨帆</v>
      </c>
      <c r="H647" s="6"/>
    </row>
    <row r="648" ht="18" customHeight="1" spans="1:8">
      <c r="A648" s="6">
        <v>646</v>
      </c>
      <c r="B648" s="6" t="str">
        <f t="shared" si="63"/>
        <v>0401</v>
      </c>
      <c r="C648" s="7" t="s">
        <v>38</v>
      </c>
      <c r="D648" s="6" t="s">
        <v>39</v>
      </c>
      <c r="E648" s="6" t="s">
        <v>40</v>
      </c>
      <c r="F648" s="6" t="s">
        <v>36</v>
      </c>
      <c r="G648" s="7" t="str">
        <f>"王永梅"</f>
        <v>王永梅</v>
      </c>
      <c r="H648" s="6"/>
    </row>
    <row r="649" ht="18" customHeight="1" spans="1:8">
      <c r="A649" s="6">
        <v>647</v>
      </c>
      <c r="B649" s="6" t="str">
        <f t="shared" si="63"/>
        <v>0401</v>
      </c>
      <c r="C649" s="7" t="s">
        <v>38</v>
      </c>
      <c r="D649" s="6" t="s">
        <v>39</v>
      </c>
      <c r="E649" s="6" t="s">
        <v>40</v>
      </c>
      <c r="F649" s="6" t="s">
        <v>36</v>
      </c>
      <c r="G649" s="7" t="str">
        <f>"刘婉婷"</f>
        <v>刘婉婷</v>
      </c>
      <c r="H649" s="6"/>
    </row>
    <row r="650" ht="18" customHeight="1" spans="1:8">
      <c r="A650" s="6">
        <v>648</v>
      </c>
      <c r="B650" s="6" t="str">
        <f t="shared" si="63"/>
        <v>0401</v>
      </c>
      <c r="C650" s="7" t="s">
        <v>38</v>
      </c>
      <c r="D650" s="6" t="s">
        <v>39</v>
      </c>
      <c r="E650" s="6" t="s">
        <v>40</v>
      </c>
      <c r="F650" s="6" t="s">
        <v>36</v>
      </c>
      <c r="G650" s="7" t="str">
        <f>"周蓝天"</f>
        <v>周蓝天</v>
      </c>
      <c r="H650" s="6"/>
    </row>
    <row r="651" ht="18" customHeight="1" spans="1:8">
      <c r="A651" s="6">
        <v>649</v>
      </c>
      <c r="B651" s="6" t="str">
        <f t="shared" si="63"/>
        <v>0401</v>
      </c>
      <c r="C651" s="7" t="s">
        <v>38</v>
      </c>
      <c r="D651" s="6" t="s">
        <v>39</v>
      </c>
      <c r="E651" s="6" t="s">
        <v>40</v>
      </c>
      <c r="F651" s="6" t="s">
        <v>36</v>
      </c>
      <c r="G651" s="7" t="str">
        <f>"张慧聪"</f>
        <v>张慧聪</v>
      </c>
      <c r="H651" s="6"/>
    </row>
    <row r="652" ht="18" customHeight="1" spans="1:8">
      <c r="A652" s="6">
        <v>650</v>
      </c>
      <c r="B652" s="6" t="str">
        <f t="shared" si="63"/>
        <v>0401</v>
      </c>
      <c r="C652" s="7" t="s">
        <v>38</v>
      </c>
      <c r="D652" s="6" t="s">
        <v>39</v>
      </c>
      <c r="E652" s="6" t="s">
        <v>40</v>
      </c>
      <c r="F652" s="6" t="s">
        <v>36</v>
      </c>
      <c r="G652" s="9" t="str">
        <f>"白雪"</f>
        <v>白雪</v>
      </c>
      <c r="H652" s="12" t="s">
        <v>42</v>
      </c>
    </row>
    <row r="653" ht="18" customHeight="1" spans="1:8">
      <c r="A653" s="6">
        <v>651</v>
      </c>
      <c r="B653" s="6" t="str">
        <f t="shared" si="63"/>
        <v>0401</v>
      </c>
      <c r="C653" s="7" t="s">
        <v>38</v>
      </c>
      <c r="D653" s="6" t="s">
        <v>39</v>
      </c>
      <c r="E653" s="6" t="s">
        <v>40</v>
      </c>
      <c r="F653" s="6" t="s">
        <v>36</v>
      </c>
      <c r="G653" s="7" t="str">
        <f>"周孟炎"</f>
        <v>周孟炎</v>
      </c>
      <c r="H653" s="6"/>
    </row>
    <row r="654" ht="18" customHeight="1" spans="1:8">
      <c r="A654" s="6">
        <v>652</v>
      </c>
      <c r="B654" s="6" t="str">
        <f t="shared" si="63"/>
        <v>0401</v>
      </c>
      <c r="C654" s="7" t="s">
        <v>38</v>
      </c>
      <c r="D654" s="6" t="s">
        <v>39</v>
      </c>
      <c r="E654" s="6" t="s">
        <v>40</v>
      </c>
      <c r="F654" s="6" t="s">
        <v>36</v>
      </c>
      <c r="G654" s="7" t="str">
        <f>"李展"</f>
        <v>李展</v>
      </c>
      <c r="H654" s="6"/>
    </row>
    <row r="655" ht="18" customHeight="1" spans="1:8">
      <c r="A655" s="6">
        <v>653</v>
      </c>
      <c r="B655" s="6" t="str">
        <f t="shared" ref="B655:B664" si="64">"0401"</f>
        <v>0401</v>
      </c>
      <c r="C655" s="7" t="s">
        <v>38</v>
      </c>
      <c r="D655" s="6" t="s">
        <v>39</v>
      </c>
      <c r="E655" s="6" t="s">
        <v>40</v>
      </c>
      <c r="F655" s="6" t="s">
        <v>36</v>
      </c>
      <c r="G655" s="7" t="str">
        <f>"伍海波"</f>
        <v>伍海波</v>
      </c>
      <c r="H655" s="6"/>
    </row>
    <row r="656" ht="18" customHeight="1" spans="1:8">
      <c r="A656" s="6">
        <v>654</v>
      </c>
      <c r="B656" s="6" t="str">
        <f t="shared" si="64"/>
        <v>0401</v>
      </c>
      <c r="C656" s="7" t="s">
        <v>38</v>
      </c>
      <c r="D656" s="6" t="s">
        <v>39</v>
      </c>
      <c r="E656" s="6" t="s">
        <v>40</v>
      </c>
      <c r="F656" s="6" t="s">
        <v>36</v>
      </c>
      <c r="G656" s="7" t="str">
        <f>"陈靖仪"</f>
        <v>陈靖仪</v>
      </c>
      <c r="H656" s="6"/>
    </row>
    <row r="657" ht="18" customHeight="1" spans="1:8">
      <c r="A657" s="6">
        <v>655</v>
      </c>
      <c r="B657" s="6" t="str">
        <f t="shared" si="64"/>
        <v>0401</v>
      </c>
      <c r="C657" s="7" t="s">
        <v>38</v>
      </c>
      <c r="D657" s="6" t="s">
        <v>39</v>
      </c>
      <c r="E657" s="6" t="s">
        <v>40</v>
      </c>
      <c r="F657" s="6" t="s">
        <v>36</v>
      </c>
      <c r="G657" s="7" t="str">
        <f>"李爱明"</f>
        <v>李爱明</v>
      </c>
      <c r="H657" s="6"/>
    </row>
    <row r="658" ht="18" customHeight="1" spans="1:8">
      <c r="A658" s="6">
        <v>656</v>
      </c>
      <c r="B658" s="6" t="str">
        <f t="shared" si="64"/>
        <v>0401</v>
      </c>
      <c r="C658" s="7" t="s">
        <v>38</v>
      </c>
      <c r="D658" s="6" t="s">
        <v>39</v>
      </c>
      <c r="E658" s="6" t="s">
        <v>40</v>
      </c>
      <c r="F658" s="6" t="s">
        <v>36</v>
      </c>
      <c r="G658" s="7" t="str">
        <f>"王魏棚"</f>
        <v>王魏棚</v>
      </c>
      <c r="H658" s="6"/>
    </row>
    <row r="659" ht="18" customHeight="1" spans="1:8">
      <c r="A659" s="6">
        <v>657</v>
      </c>
      <c r="B659" s="6" t="str">
        <f t="shared" si="64"/>
        <v>0401</v>
      </c>
      <c r="C659" s="7" t="s">
        <v>38</v>
      </c>
      <c r="D659" s="6" t="s">
        <v>39</v>
      </c>
      <c r="E659" s="6" t="s">
        <v>40</v>
      </c>
      <c r="F659" s="6" t="s">
        <v>36</v>
      </c>
      <c r="G659" s="7" t="str">
        <f>"向凯萍"</f>
        <v>向凯萍</v>
      </c>
      <c r="H659" s="6"/>
    </row>
    <row r="660" ht="18" customHeight="1" spans="1:8">
      <c r="A660" s="6">
        <v>658</v>
      </c>
      <c r="B660" s="6" t="str">
        <f t="shared" si="64"/>
        <v>0401</v>
      </c>
      <c r="C660" s="7" t="s">
        <v>38</v>
      </c>
      <c r="D660" s="6" t="s">
        <v>39</v>
      </c>
      <c r="E660" s="6" t="s">
        <v>40</v>
      </c>
      <c r="F660" s="6" t="s">
        <v>36</v>
      </c>
      <c r="G660" s="7" t="str">
        <f>"杨沐璟"</f>
        <v>杨沐璟</v>
      </c>
      <c r="H660" s="6"/>
    </row>
    <row r="661" ht="18" customHeight="1" spans="1:8">
      <c r="A661" s="6">
        <v>659</v>
      </c>
      <c r="B661" s="6" t="str">
        <f t="shared" si="64"/>
        <v>0401</v>
      </c>
      <c r="C661" s="7" t="s">
        <v>38</v>
      </c>
      <c r="D661" s="6" t="s">
        <v>39</v>
      </c>
      <c r="E661" s="6" t="s">
        <v>40</v>
      </c>
      <c r="F661" s="6" t="s">
        <v>36</v>
      </c>
      <c r="G661" s="7" t="str">
        <f>"张文文"</f>
        <v>张文文</v>
      </c>
      <c r="H661" s="6"/>
    </row>
    <row r="662" ht="18" customHeight="1" spans="1:8">
      <c r="A662" s="6">
        <v>660</v>
      </c>
      <c r="B662" s="6" t="str">
        <f t="shared" si="64"/>
        <v>0401</v>
      </c>
      <c r="C662" s="7" t="s">
        <v>38</v>
      </c>
      <c r="D662" s="6" t="s">
        <v>39</v>
      </c>
      <c r="E662" s="6" t="s">
        <v>40</v>
      </c>
      <c r="F662" s="6" t="s">
        <v>36</v>
      </c>
      <c r="G662" s="7" t="str">
        <f>"顾诗宇"</f>
        <v>顾诗宇</v>
      </c>
      <c r="H662" s="6"/>
    </row>
    <row r="663" ht="18" customHeight="1" spans="1:8">
      <c r="A663" s="6">
        <v>661</v>
      </c>
      <c r="B663" s="6" t="str">
        <f t="shared" si="64"/>
        <v>0401</v>
      </c>
      <c r="C663" s="7" t="s">
        <v>38</v>
      </c>
      <c r="D663" s="6" t="s">
        <v>39</v>
      </c>
      <c r="E663" s="6" t="s">
        <v>40</v>
      </c>
      <c r="F663" s="6" t="s">
        <v>36</v>
      </c>
      <c r="G663" s="7" t="str">
        <f>"允明泰"</f>
        <v>允明泰</v>
      </c>
      <c r="H663" s="6"/>
    </row>
    <row r="664" ht="18" customHeight="1" spans="1:8">
      <c r="A664" s="6">
        <v>662</v>
      </c>
      <c r="B664" s="6" t="str">
        <f t="shared" si="64"/>
        <v>0401</v>
      </c>
      <c r="C664" s="7" t="s">
        <v>38</v>
      </c>
      <c r="D664" s="6" t="s">
        <v>39</v>
      </c>
      <c r="E664" s="6" t="s">
        <v>40</v>
      </c>
      <c r="F664" s="6" t="s">
        <v>36</v>
      </c>
      <c r="G664" s="7" t="str">
        <f>"邹银银"</f>
        <v>邹银银</v>
      </c>
      <c r="H664" s="6"/>
    </row>
    <row r="665" ht="18" customHeight="1" spans="1:8">
      <c r="A665" s="6">
        <v>663</v>
      </c>
      <c r="B665" s="6" t="str">
        <f t="shared" ref="B665:B674" si="65">"0401"</f>
        <v>0401</v>
      </c>
      <c r="C665" s="7" t="s">
        <v>38</v>
      </c>
      <c r="D665" s="6" t="s">
        <v>39</v>
      </c>
      <c r="E665" s="6" t="s">
        <v>40</v>
      </c>
      <c r="F665" s="6" t="s">
        <v>36</v>
      </c>
      <c r="G665" s="7" t="str">
        <f>"李婧闻"</f>
        <v>李婧闻</v>
      </c>
      <c r="H665" s="6"/>
    </row>
    <row r="666" ht="18" customHeight="1" spans="1:8">
      <c r="A666" s="6">
        <v>664</v>
      </c>
      <c r="B666" s="6" t="str">
        <f t="shared" si="65"/>
        <v>0401</v>
      </c>
      <c r="C666" s="7" t="s">
        <v>38</v>
      </c>
      <c r="D666" s="6" t="s">
        <v>39</v>
      </c>
      <c r="E666" s="6" t="s">
        <v>40</v>
      </c>
      <c r="F666" s="6" t="s">
        <v>36</v>
      </c>
      <c r="G666" s="7" t="str">
        <f>"邸冠程"</f>
        <v>邸冠程</v>
      </c>
      <c r="H666" s="6"/>
    </row>
    <row r="667" ht="18" customHeight="1" spans="1:8">
      <c r="A667" s="6">
        <v>665</v>
      </c>
      <c r="B667" s="6" t="str">
        <f t="shared" si="65"/>
        <v>0401</v>
      </c>
      <c r="C667" s="7" t="s">
        <v>38</v>
      </c>
      <c r="D667" s="6" t="s">
        <v>39</v>
      </c>
      <c r="E667" s="6" t="s">
        <v>40</v>
      </c>
      <c r="F667" s="6" t="s">
        <v>36</v>
      </c>
      <c r="G667" s="7" t="str">
        <f>"劳培俊"</f>
        <v>劳培俊</v>
      </c>
      <c r="H667" s="6"/>
    </row>
    <row r="668" ht="18" customHeight="1" spans="1:8">
      <c r="A668" s="6">
        <v>666</v>
      </c>
      <c r="B668" s="6" t="str">
        <f t="shared" si="65"/>
        <v>0401</v>
      </c>
      <c r="C668" s="7" t="s">
        <v>38</v>
      </c>
      <c r="D668" s="6" t="s">
        <v>39</v>
      </c>
      <c r="E668" s="6" t="s">
        <v>40</v>
      </c>
      <c r="F668" s="6" t="s">
        <v>36</v>
      </c>
      <c r="G668" s="7" t="str">
        <f>"崔欣悦"</f>
        <v>崔欣悦</v>
      </c>
      <c r="H668" s="6"/>
    </row>
    <row r="669" ht="18" customHeight="1" spans="1:8">
      <c r="A669" s="6">
        <v>667</v>
      </c>
      <c r="B669" s="6" t="str">
        <f t="shared" si="65"/>
        <v>0401</v>
      </c>
      <c r="C669" s="7" t="s">
        <v>38</v>
      </c>
      <c r="D669" s="6" t="s">
        <v>39</v>
      </c>
      <c r="E669" s="6" t="s">
        <v>40</v>
      </c>
      <c r="F669" s="6" t="s">
        <v>36</v>
      </c>
      <c r="G669" s="7" t="str">
        <f>"李孟琪"</f>
        <v>李孟琪</v>
      </c>
      <c r="H669" s="6"/>
    </row>
    <row r="670" ht="18" customHeight="1" spans="1:8">
      <c r="A670" s="6">
        <v>668</v>
      </c>
      <c r="B670" s="6" t="str">
        <f t="shared" si="65"/>
        <v>0401</v>
      </c>
      <c r="C670" s="7" t="s">
        <v>38</v>
      </c>
      <c r="D670" s="6" t="s">
        <v>39</v>
      </c>
      <c r="E670" s="6" t="s">
        <v>40</v>
      </c>
      <c r="F670" s="6" t="s">
        <v>36</v>
      </c>
      <c r="G670" s="7" t="str">
        <f>"谢琛"</f>
        <v>谢琛</v>
      </c>
      <c r="H670" s="6"/>
    </row>
    <row r="671" ht="18" customHeight="1" spans="1:8">
      <c r="A671" s="6">
        <v>669</v>
      </c>
      <c r="B671" s="6" t="str">
        <f t="shared" si="65"/>
        <v>0401</v>
      </c>
      <c r="C671" s="7" t="s">
        <v>38</v>
      </c>
      <c r="D671" s="6" t="s">
        <v>39</v>
      </c>
      <c r="E671" s="6" t="s">
        <v>40</v>
      </c>
      <c r="F671" s="6" t="s">
        <v>36</v>
      </c>
      <c r="G671" s="7" t="str">
        <f>"谢振蕊"</f>
        <v>谢振蕊</v>
      </c>
      <c r="H671" s="6"/>
    </row>
    <row r="672" ht="18" customHeight="1" spans="1:8">
      <c r="A672" s="6">
        <v>670</v>
      </c>
      <c r="B672" s="6" t="str">
        <f t="shared" si="65"/>
        <v>0401</v>
      </c>
      <c r="C672" s="7" t="s">
        <v>38</v>
      </c>
      <c r="D672" s="6" t="s">
        <v>39</v>
      </c>
      <c r="E672" s="6" t="s">
        <v>40</v>
      </c>
      <c r="F672" s="6" t="s">
        <v>36</v>
      </c>
      <c r="G672" s="7" t="str">
        <f>"陈邦培"</f>
        <v>陈邦培</v>
      </c>
      <c r="H672" s="6"/>
    </row>
    <row r="673" ht="18" customHeight="1" spans="1:8">
      <c r="A673" s="6">
        <v>671</v>
      </c>
      <c r="B673" s="6" t="str">
        <f t="shared" si="65"/>
        <v>0401</v>
      </c>
      <c r="C673" s="7" t="s">
        <v>38</v>
      </c>
      <c r="D673" s="6" t="s">
        <v>39</v>
      </c>
      <c r="E673" s="6" t="s">
        <v>40</v>
      </c>
      <c r="F673" s="6" t="s">
        <v>36</v>
      </c>
      <c r="G673" s="7" t="str">
        <f>"熊孜"</f>
        <v>熊孜</v>
      </c>
      <c r="H673" s="6"/>
    </row>
    <row r="674" ht="18" customHeight="1" spans="1:8">
      <c r="A674" s="6">
        <v>672</v>
      </c>
      <c r="B674" s="6" t="str">
        <f t="shared" si="65"/>
        <v>0401</v>
      </c>
      <c r="C674" s="7" t="s">
        <v>38</v>
      </c>
      <c r="D674" s="6" t="s">
        <v>39</v>
      </c>
      <c r="E674" s="6" t="s">
        <v>40</v>
      </c>
      <c r="F674" s="6" t="s">
        <v>36</v>
      </c>
      <c r="G674" s="7" t="str">
        <f>"郝志浩"</f>
        <v>郝志浩</v>
      </c>
      <c r="H674" s="6"/>
    </row>
    <row r="675" ht="18" customHeight="1" spans="1:8">
      <c r="A675" s="6">
        <v>673</v>
      </c>
      <c r="B675" s="6" t="str">
        <f t="shared" ref="B675:B684" si="66">"0401"</f>
        <v>0401</v>
      </c>
      <c r="C675" s="7" t="s">
        <v>38</v>
      </c>
      <c r="D675" s="6" t="s">
        <v>39</v>
      </c>
      <c r="E675" s="6" t="s">
        <v>40</v>
      </c>
      <c r="F675" s="6" t="s">
        <v>36</v>
      </c>
      <c r="G675" s="7" t="str">
        <f>"刘志荣"</f>
        <v>刘志荣</v>
      </c>
      <c r="H675" s="6"/>
    </row>
    <row r="676" ht="18" customHeight="1" spans="1:8">
      <c r="A676" s="6">
        <v>674</v>
      </c>
      <c r="B676" s="6" t="str">
        <f t="shared" si="66"/>
        <v>0401</v>
      </c>
      <c r="C676" s="7" t="s">
        <v>38</v>
      </c>
      <c r="D676" s="6" t="s">
        <v>39</v>
      </c>
      <c r="E676" s="6" t="s">
        <v>40</v>
      </c>
      <c r="F676" s="6" t="s">
        <v>36</v>
      </c>
      <c r="G676" s="7" t="str">
        <f>"龙城"</f>
        <v>龙城</v>
      </c>
      <c r="H676" s="6"/>
    </row>
    <row r="677" ht="18" customHeight="1" spans="1:8">
      <c r="A677" s="6">
        <v>675</v>
      </c>
      <c r="B677" s="6" t="str">
        <f t="shared" si="66"/>
        <v>0401</v>
      </c>
      <c r="C677" s="7" t="s">
        <v>38</v>
      </c>
      <c r="D677" s="6" t="s">
        <v>39</v>
      </c>
      <c r="E677" s="6" t="s">
        <v>40</v>
      </c>
      <c r="F677" s="6" t="s">
        <v>36</v>
      </c>
      <c r="G677" s="7" t="str">
        <f>"张君秋"</f>
        <v>张君秋</v>
      </c>
      <c r="H677" s="6"/>
    </row>
    <row r="678" ht="18" customHeight="1" spans="1:8">
      <c r="A678" s="6">
        <v>676</v>
      </c>
      <c r="B678" s="6" t="str">
        <f t="shared" si="66"/>
        <v>0401</v>
      </c>
      <c r="C678" s="7" t="s">
        <v>38</v>
      </c>
      <c r="D678" s="6" t="s">
        <v>39</v>
      </c>
      <c r="E678" s="6" t="s">
        <v>40</v>
      </c>
      <c r="F678" s="6" t="s">
        <v>36</v>
      </c>
      <c r="G678" s="7" t="str">
        <f>"王瑶珺"</f>
        <v>王瑶珺</v>
      </c>
      <c r="H678" s="6"/>
    </row>
    <row r="679" ht="18" customHeight="1" spans="1:8">
      <c r="A679" s="6">
        <v>677</v>
      </c>
      <c r="B679" s="6" t="str">
        <f t="shared" si="66"/>
        <v>0401</v>
      </c>
      <c r="C679" s="7" t="s">
        <v>38</v>
      </c>
      <c r="D679" s="6" t="s">
        <v>39</v>
      </c>
      <c r="E679" s="6" t="s">
        <v>40</v>
      </c>
      <c r="F679" s="6" t="s">
        <v>36</v>
      </c>
      <c r="G679" s="7" t="str">
        <f>"黄坊娇"</f>
        <v>黄坊娇</v>
      </c>
      <c r="H679" s="6"/>
    </row>
    <row r="680" ht="18" customHeight="1" spans="1:8">
      <c r="A680" s="6">
        <v>678</v>
      </c>
      <c r="B680" s="6" t="str">
        <f t="shared" si="66"/>
        <v>0401</v>
      </c>
      <c r="C680" s="7" t="s">
        <v>38</v>
      </c>
      <c r="D680" s="6" t="s">
        <v>39</v>
      </c>
      <c r="E680" s="6" t="s">
        <v>40</v>
      </c>
      <c r="F680" s="6" t="s">
        <v>36</v>
      </c>
      <c r="G680" s="7" t="str">
        <f>"李竹"</f>
        <v>李竹</v>
      </c>
      <c r="H680" s="6"/>
    </row>
    <row r="681" ht="18" customHeight="1" spans="1:8">
      <c r="A681" s="6">
        <v>679</v>
      </c>
      <c r="B681" s="6" t="str">
        <f t="shared" si="66"/>
        <v>0401</v>
      </c>
      <c r="C681" s="7" t="s">
        <v>38</v>
      </c>
      <c r="D681" s="6" t="s">
        <v>39</v>
      </c>
      <c r="E681" s="6" t="s">
        <v>40</v>
      </c>
      <c r="F681" s="6" t="s">
        <v>36</v>
      </c>
      <c r="G681" s="7" t="str">
        <f>"刘皓瑄"</f>
        <v>刘皓瑄</v>
      </c>
      <c r="H681" s="6"/>
    </row>
    <row r="682" ht="18" customHeight="1" spans="1:8">
      <c r="A682" s="6">
        <v>680</v>
      </c>
      <c r="B682" s="6" t="str">
        <f t="shared" si="66"/>
        <v>0401</v>
      </c>
      <c r="C682" s="7" t="s">
        <v>38</v>
      </c>
      <c r="D682" s="6" t="s">
        <v>39</v>
      </c>
      <c r="E682" s="6" t="s">
        <v>40</v>
      </c>
      <c r="F682" s="6" t="s">
        <v>36</v>
      </c>
      <c r="G682" s="7" t="str">
        <f>"邱令怡"</f>
        <v>邱令怡</v>
      </c>
      <c r="H682" s="6"/>
    </row>
    <row r="683" ht="18" customHeight="1" spans="1:8">
      <c r="A683" s="6">
        <v>681</v>
      </c>
      <c r="B683" s="6" t="str">
        <f t="shared" si="66"/>
        <v>0401</v>
      </c>
      <c r="C683" s="7" t="s">
        <v>38</v>
      </c>
      <c r="D683" s="6" t="s">
        <v>39</v>
      </c>
      <c r="E683" s="6" t="s">
        <v>40</v>
      </c>
      <c r="F683" s="6" t="s">
        <v>36</v>
      </c>
      <c r="G683" s="7" t="str">
        <f>"王朋朋"</f>
        <v>王朋朋</v>
      </c>
      <c r="H683" s="6"/>
    </row>
    <row r="684" ht="18" customHeight="1" spans="1:8">
      <c r="A684" s="6">
        <v>682</v>
      </c>
      <c r="B684" s="6" t="str">
        <f t="shared" si="66"/>
        <v>0401</v>
      </c>
      <c r="C684" s="7" t="s">
        <v>38</v>
      </c>
      <c r="D684" s="6" t="s">
        <v>39</v>
      </c>
      <c r="E684" s="6" t="s">
        <v>40</v>
      </c>
      <c r="F684" s="6" t="s">
        <v>36</v>
      </c>
      <c r="G684" s="7" t="str">
        <f>"张帅涛"</f>
        <v>张帅涛</v>
      </c>
      <c r="H684" s="6"/>
    </row>
    <row r="685" ht="18" customHeight="1" spans="1:8">
      <c r="A685" s="6">
        <v>683</v>
      </c>
      <c r="B685" s="6" t="str">
        <f t="shared" ref="B685:B691" si="67">"0401"</f>
        <v>0401</v>
      </c>
      <c r="C685" s="7" t="s">
        <v>38</v>
      </c>
      <c r="D685" s="6" t="s">
        <v>39</v>
      </c>
      <c r="E685" s="6" t="s">
        <v>40</v>
      </c>
      <c r="F685" s="6" t="s">
        <v>36</v>
      </c>
      <c r="G685" s="7" t="str">
        <f>"池慧"</f>
        <v>池慧</v>
      </c>
      <c r="H685" s="6"/>
    </row>
    <row r="686" ht="18" customHeight="1" spans="1:8">
      <c r="A686" s="6">
        <v>684</v>
      </c>
      <c r="B686" s="6" t="str">
        <f t="shared" si="67"/>
        <v>0401</v>
      </c>
      <c r="C686" s="7" t="s">
        <v>38</v>
      </c>
      <c r="D686" s="6" t="s">
        <v>39</v>
      </c>
      <c r="E686" s="6" t="s">
        <v>40</v>
      </c>
      <c r="F686" s="6" t="s">
        <v>36</v>
      </c>
      <c r="G686" s="7" t="str">
        <f>"孙铖娜"</f>
        <v>孙铖娜</v>
      </c>
      <c r="H686" s="6"/>
    </row>
    <row r="687" ht="18" customHeight="1" spans="1:8">
      <c r="A687" s="6">
        <v>685</v>
      </c>
      <c r="B687" s="6" t="str">
        <f t="shared" si="67"/>
        <v>0401</v>
      </c>
      <c r="C687" s="7" t="s">
        <v>38</v>
      </c>
      <c r="D687" s="6" t="s">
        <v>39</v>
      </c>
      <c r="E687" s="6" t="s">
        <v>40</v>
      </c>
      <c r="F687" s="6" t="s">
        <v>36</v>
      </c>
      <c r="G687" s="7" t="str">
        <f>"穆潇"</f>
        <v>穆潇</v>
      </c>
      <c r="H687" s="6"/>
    </row>
    <row r="688" ht="18" customHeight="1" spans="1:8">
      <c r="A688" s="6">
        <v>686</v>
      </c>
      <c r="B688" s="6" t="str">
        <f t="shared" si="67"/>
        <v>0401</v>
      </c>
      <c r="C688" s="7" t="s">
        <v>38</v>
      </c>
      <c r="D688" s="6" t="s">
        <v>39</v>
      </c>
      <c r="E688" s="6" t="s">
        <v>40</v>
      </c>
      <c r="F688" s="6" t="s">
        <v>36</v>
      </c>
      <c r="G688" s="7" t="str">
        <f>"高健"</f>
        <v>高健</v>
      </c>
      <c r="H688" s="6"/>
    </row>
    <row r="689" ht="18" customHeight="1" spans="1:8">
      <c r="A689" s="6">
        <v>687</v>
      </c>
      <c r="B689" s="6" t="str">
        <f t="shared" si="67"/>
        <v>0401</v>
      </c>
      <c r="C689" s="7" t="s">
        <v>38</v>
      </c>
      <c r="D689" s="6" t="s">
        <v>39</v>
      </c>
      <c r="E689" s="6" t="s">
        <v>40</v>
      </c>
      <c r="F689" s="6" t="s">
        <v>36</v>
      </c>
      <c r="G689" s="7" t="str">
        <f>"寇明睿"</f>
        <v>寇明睿</v>
      </c>
      <c r="H689" s="6"/>
    </row>
    <row r="690" ht="18" customHeight="1" spans="1:8">
      <c r="A690" s="6">
        <v>688</v>
      </c>
      <c r="B690" s="6" t="str">
        <f t="shared" si="67"/>
        <v>0401</v>
      </c>
      <c r="C690" s="7" t="s">
        <v>38</v>
      </c>
      <c r="D690" s="6" t="s">
        <v>39</v>
      </c>
      <c r="E690" s="6" t="s">
        <v>40</v>
      </c>
      <c r="F690" s="6" t="s">
        <v>36</v>
      </c>
      <c r="G690" s="7" t="str">
        <f>"宋昭"</f>
        <v>宋昭</v>
      </c>
      <c r="H690" s="6"/>
    </row>
    <row r="691" ht="18" customHeight="1" spans="1:8">
      <c r="A691" s="6">
        <v>689</v>
      </c>
      <c r="B691" s="6" t="str">
        <f t="shared" si="67"/>
        <v>0401</v>
      </c>
      <c r="C691" s="7" t="s">
        <v>38</v>
      </c>
      <c r="D691" s="6" t="s">
        <v>39</v>
      </c>
      <c r="E691" s="6" t="s">
        <v>40</v>
      </c>
      <c r="F691" s="6" t="s">
        <v>36</v>
      </c>
      <c r="G691" s="7" t="str">
        <f>"孙美莉"</f>
        <v>孙美莉</v>
      </c>
      <c r="H691" s="6"/>
    </row>
    <row r="692" ht="18" customHeight="1" spans="1:8">
      <c r="A692" s="6">
        <v>690</v>
      </c>
      <c r="B692" s="6" t="str">
        <f>"0501"</f>
        <v>0501</v>
      </c>
      <c r="C692" s="7" t="s">
        <v>43</v>
      </c>
      <c r="D692" s="6" t="s">
        <v>44</v>
      </c>
      <c r="E692" s="6" t="s">
        <v>30</v>
      </c>
      <c r="F692" s="6" t="s">
        <v>36</v>
      </c>
      <c r="G692" s="7" t="str">
        <f>"王琳琳"</f>
        <v>王琳琳</v>
      </c>
      <c r="H692" s="6"/>
    </row>
    <row r="693" ht="18" customHeight="1" spans="1:8">
      <c r="A693" s="6">
        <v>691</v>
      </c>
      <c r="B693" s="6" t="str">
        <f t="shared" ref="B693:B702" si="68">"0501"</f>
        <v>0501</v>
      </c>
      <c r="C693" s="7" t="s">
        <v>43</v>
      </c>
      <c r="D693" s="6" t="s">
        <v>44</v>
      </c>
      <c r="E693" s="6" t="s">
        <v>30</v>
      </c>
      <c r="F693" s="6" t="s">
        <v>36</v>
      </c>
      <c r="G693" s="7" t="str">
        <f>"郑子琳"</f>
        <v>郑子琳</v>
      </c>
      <c r="H693" s="6"/>
    </row>
    <row r="694" ht="18" customHeight="1" spans="1:8">
      <c r="A694" s="6">
        <v>692</v>
      </c>
      <c r="B694" s="6" t="str">
        <f t="shared" si="68"/>
        <v>0501</v>
      </c>
      <c r="C694" s="7" t="s">
        <v>43</v>
      </c>
      <c r="D694" s="6" t="s">
        <v>44</v>
      </c>
      <c r="E694" s="6" t="s">
        <v>30</v>
      </c>
      <c r="F694" s="6" t="s">
        <v>36</v>
      </c>
      <c r="G694" s="7" t="str">
        <f>"滕翎"</f>
        <v>滕翎</v>
      </c>
      <c r="H694" s="6"/>
    </row>
    <row r="695" ht="18" customHeight="1" spans="1:8">
      <c r="A695" s="6">
        <v>693</v>
      </c>
      <c r="B695" s="6" t="str">
        <f t="shared" si="68"/>
        <v>0501</v>
      </c>
      <c r="C695" s="7" t="s">
        <v>43</v>
      </c>
      <c r="D695" s="6" t="s">
        <v>44</v>
      </c>
      <c r="E695" s="6" t="s">
        <v>30</v>
      </c>
      <c r="F695" s="6" t="s">
        <v>36</v>
      </c>
      <c r="G695" s="7" t="str">
        <f>"王俊"</f>
        <v>王俊</v>
      </c>
      <c r="H695" s="6"/>
    </row>
    <row r="696" ht="18" customHeight="1" spans="1:8">
      <c r="A696" s="6">
        <v>694</v>
      </c>
      <c r="B696" s="6" t="str">
        <f t="shared" si="68"/>
        <v>0501</v>
      </c>
      <c r="C696" s="7" t="s">
        <v>43</v>
      </c>
      <c r="D696" s="6" t="s">
        <v>44</v>
      </c>
      <c r="E696" s="6" t="s">
        <v>30</v>
      </c>
      <c r="F696" s="6" t="s">
        <v>36</v>
      </c>
      <c r="G696" s="7" t="str">
        <f>"罗小婷"</f>
        <v>罗小婷</v>
      </c>
      <c r="H696" s="6"/>
    </row>
    <row r="697" ht="18" customHeight="1" spans="1:8">
      <c r="A697" s="6">
        <v>695</v>
      </c>
      <c r="B697" s="6" t="str">
        <f t="shared" si="68"/>
        <v>0501</v>
      </c>
      <c r="C697" s="7" t="s">
        <v>43</v>
      </c>
      <c r="D697" s="6" t="s">
        <v>44</v>
      </c>
      <c r="E697" s="6" t="s">
        <v>30</v>
      </c>
      <c r="F697" s="6" t="s">
        <v>36</v>
      </c>
      <c r="G697" s="7" t="str">
        <f>"张岚"</f>
        <v>张岚</v>
      </c>
      <c r="H697" s="6"/>
    </row>
    <row r="698" ht="18" customHeight="1" spans="1:8">
      <c r="A698" s="6">
        <v>696</v>
      </c>
      <c r="B698" s="6" t="str">
        <f t="shared" si="68"/>
        <v>0501</v>
      </c>
      <c r="C698" s="7" t="s">
        <v>43</v>
      </c>
      <c r="D698" s="6" t="s">
        <v>44</v>
      </c>
      <c r="E698" s="6" t="s">
        <v>30</v>
      </c>
      <c r="F698" s="6" t="s">
        <v>36</v>
      </c>
      <c r="G698" s="7" t="str">
        <f>"高甜甜"</f>
        <v>高甜甜</v>
      </c>
      <c r="H698" s="6"/>
    </row>
    <row r="699" ht="18" customHeight="1" spans="1:8">
      <c r="A699" s="6">
        <v>697</v>
      </c>
      <c r="B699" s="6" t="str">
        <f t="shared" si="68"/>
        <v>0501</v>
      </c>
      <c r="C699" s="7" t="s">
        <v>43</v>
      </c>
      <c r="D699" s="6" t="s">
        <v>44</v>
      </c>
      <c r="E699" s="6" t="s">
        <v>30</v>
      </c>
      <c r="F699" s="6" t="s">
        <v>36</v>
      </c>
      <c r="G699" s="7" t="str">
        <f>"薛升宇"</f>
        <v>薛升宇</v>
      </c>
      <c r="H699" s="6"/>
    </row>
    <row r="700" ht="18" customHeight="1" spans="1:8">
      <c r="A700" s="6">
        <v>698</v>
      </c>
      <c r="B700" s="6" t="str">
        <f t="shared" si="68"/>
        <v>0501</v>
      </c>
      <c r="C700" s="7" t="s">
        <v>43</v>
      </c>
      <c r="D700" s="6" t="s">
        <v>44</v>
      </c>
      <c r="E700" s="6" t="s">
        <v>30</v>
      </c>
      <c r="F700" s="6" t="s">
        <v>36</v>
      </c>
      <c r="G700" s="7" t="str">
        <f>"何莉莉"</f>
        <v>何莉莉</v>
      </c>
      <c r="H700" s="6"/>
    </row>
    <row r="701" ht="18" customHeight="1" spans="1:8">
      <c r="A701" s="6">
        <v>699</v>
      </c>
      <c r="B701" s="6" t="str">
        <f t="shared" si="68"/>
        <v>0501</v>
      </c>
      <c r="C701" s="7" t="s">
        <v>43</v>
      </c>
      <c r="D701" s="6" t="s">
        <v>44</v>
      </c>
      <c r="E701" s="6" t="s">
        <v>30</v>
      </c>
      <c r="F701" s="6" t="s">
        <v>36</v>
      </c>
      <c r="G701" s="7" t="str">
        <f>"高武"</f>
        <v>高武</v>
      </c>
      <c r="H701" s="6"/>
    </row>
    <row r="702" ht="18" customHeight="1" spans="1:8">
      <c r="A702" s="6">
        <v>700</v>
      </c>
      <c r="B702" s="6" t="str">
        <f t="shared" si="68"/>
        <v>0501</v>
      </c>
      <c r="C702" s="7" t="s">
        <v>43</v>
      </c>
      <c r="D702" s="6" t="s">
        <v>44</v>
      </c>
      <c r="E702" s="6" t="s">
        <v>30</v>
      </c>
      <c r="F702" s="6" t="s">
        <v>36</v>
      </c>
      <c r="G702" s="7" t="str">
        <f>"江博为"</f>
        <v>江博为</v>
      </c>
      <c r="H702" s="6"/>
    </row>
    <row r="703" ht="18" customHeight="1" spans="1:8">
      <c r="A703" s="6">
        <v>701</v>
      </c>
      <c r="B703" s="6" t="str">
        <f t="shared" ref="B703:B712" si="69">"0501"</f>
        <v>0501</v>
      </c>
      <c r="C703" s="7" t="s">
        <v>43</v>
      </c>
      <c r="D703" s="6" t="s">
        <v>44</v>
      </c>
      <c r="E703" s="6" t="s">
        <v>30</v>
      </c>
      <c r="F703" s="6" t="s">
        <v>36</v>
      </c>
      <c r="G703" s="7" t="str">
        <f>"陈月凤"</f>
        <v>陈月凤</v>
      </c>
      <c r="H703" s="6"/>
    </row>
    <row r="704" ht="18" customHeight="1" spans="1:8">
      <c r="A704" s="6">
        <v>702</v>
      </c>
      <c r="B704" s="6" t="str">
        <f t="shared" si="69"/>
        <v>0501</v>
      </c>
      <c r="C704" s="7" t="s">
        <v>43</v>
      </c>
      <c r="D704" s="6" t="s">
        <v>44</v>
      </c>
      <c r="E704" s="6" t="s">
        <v>30</v>
      </c>
      <c r="F704" s="6" t="s">
        <v>36</v>
      </c>
      <c r="G704" s="7" t="str">
        <f>"陈玉宝"</f>
        <v>陈玉宝</v>
      </c>
      <c r="H704" s="6"/>
    </row>
    <row r="705" ht="18" customHeight="1" spans="1:8">
      <c r="A705" s="6">
        <v>703</v>
      </c>
      <c r="B705" s="6" t="str">
        <f t="shared" si="69"/>
        <v>0501</v>
      </c>
      <c r="C705" s="7" t="s">
        <v>43</v>
      </c>
      <c r="D705" s="6" t="s">
        <v>44</v>
      </c>
      <c r="E705" s="6" t="s">
        <v>30</v>
      </c>
      <c r="F705" s="6" t="s">
        <v>36</v>
      </c>
      <c r="G705" s="7" t="str">
        <f>"姚坤志"</f>
        <v>姚坤志</v>
      </c>
      <c r="H705" s="6"/>
    </row>
    <row r="706" ht="18" customHeight="1" spans="1:8">
      <c r="A706" s="6">
        <v>704</v>
      </c>
      <c r="B706" s="6" t="str">
        <f t="shared" si="69"/>
        <v>0501</v>
      </c>
      <c r="C706" s="7" t="s">
        <v>43</v>
      </c>
      <c r="D706" s="6" t="s">
        <v>44</v>
      </c>
      <c r="E706" s="6" t="s">
        <v>30</v>
      </c>
      <c r="F706" s="6" t="s">
        <v>36</v>
      </c>
      <c r="G706" s="7" t="str">
        <f>"符伦菁"</f>
        <v>符伦菁</v>
      </c>
      <c r="H706" s="6"/>
    </row>
    <row r="707" ht="18" customHeight="1" spans="1:8">
      <c r="A707" s="6">
        <v>705</v>
      </c>
      <c r="B707" s="6" t="str">
        <f t="shared" si="69"/>
        <v>0501</v>
      </c>
      <c r="C707" s="7" t="s">
        <v>43</v>
      </c>
      <c r="D707" s="6" t="s">
        <v>44</v>
      </c>
      <c r="E707" s="6" t="s">
        <v>30</v>
      </c>
      <c r="F707" s="6" t="s">
        <v>36</v>
      </c>
      <c r="G707" s="7" t="str">
        <f>"赵凯凤"</f>
        <v>赵凯凤</v>
      </c>
      <c r="H707" s="6"/>
    </row>
    <row r="708" ht="18" customHeight="1" spans="1:8">
      <c r="A708" s="6">
        <v>706</v>
      </c>
      <c r="B708" s="6" t="str">
        <f t="shared" si="69"/>
        <v>0501</v>
      </c>
      <c r="C708" s="7" t="s">
        <v>43</v>
      </c>
      <c r="D708" s="6" t="s">
        <v>44</v>
      </c>
      <c r="E708" s="6" t="s">
        <v>30</v>
      </c>
      <c r="F708" s="6" t="s">
        <v>36</v>
      </c>
      <c r="G708" s="7" t="str">
        <f>"梁雪梅"</f>
        <v>梁雪梅</v>
      </c>
      <c r="H708" s="6"/>
    </row>
    <row r="709" ht="18" customHeight="1" spans="1:8">
      <c r="A709" s="6">
        <v>707</v>
      </c>
      <c r="B709" s="6" t="str">
        <f t="shared" si="69"/>
        <v>0501</v>
      </c>
      <c r="C709" s="7" t="s">
        <v>43</v>
      </c>
      <c r="D709" s="6" t="s">
        <v>44</v>
      </c>
      <c r="E709" s="6" t="s">
        <v>30</v>
      </c>
      <c r="F709" s="6" t="s">
        <v>36</v>
      </c>
      <c r="G709" s="7" t="str">
        <f>"李今普"</f>
        <v>李今普</v>
      </c>
      <c r="H709" s="6"/>
    </row>
    <row r="710" ht="18" customHeight="1" spans="1:8">
      <c r="A710" s="6">
        <v>708</v>
      </c>
      <c r="B710" s="6" t="str">
        <f t="shared" si="69"/>
        <v>0501</v>
      </c>
      <c r="C710" s="7" t="s">
        <v>43</v>
      </c>
      <c r="D710" s="6" t="s">
        <v>44</v>
      </c>
      <c r="E710" s="6" t="s">
        <v>30</v>
      </c>
      <c r="F710" s="6" t="s">
        <v>36</v>
      </c>
      <c r="G710" s="7" t="str">
        <f>"刘俊南"</f>
        <v>刘俊南</v>
      </c>
      <c r="H710" s="6"/>
    </row>
    <row r="711" ht="18" customHeight="1" spans="1:8">
      <c r="A711" s="6">
        <v>709</v>
      </c>
      <c r="B711" s="6" t="str">
        <f t="shared" si="69"/>
        <v>0501</v>
      </c>
      <c r="C711" s="7" t="s">
        <v>43</v>
      </c>
      <c r="D711" s="6" t="s">
        <v>44</v>
      </c>
      <c r="E711" s="6" t="s">
        <v>30</v>
      </c>
      <c r="F711" s="6" t="s">
        <v>36</v>
      </c>
      <c r="G711" s="7" t="str">
        <f>"张恒"</f>
        <v>张恒</v>
      </c>
      <c r="H711" s="6"/>
    </row>
    <row r="712" ht="18" customHeight="1" spans="1:8">
      <c r="A712" s="6">
        <v>710</v>
      </c>
      <c r="B712" s="6" t="str">
        <f t="shared" si="69"/>
        <v>0501</v>
      </c>
      <c r="C712" s="7" t="s">
        <v>43</v>
      </c>
      <c r="D712" s="6" t="s">
        <v>44</v>
      </c>
      <c r="E712" s="6" t="s">
        <v>30</v>
      </c>
      <c r="F712" s="6" t="s">
        <v>36</v>
      </c>
      <c r="G712" s="7" t="str">
        <f>"张鑫瑜"</f>
        <v>张鑫瑜</v>
      </c>
      <c r="H712" s="6"/>
    </row>
    <row r="713" ht="18" customHeight="1" spans="1:8">
      <c r="A713" s="6">
        <v>711</v>
      </c>
      <c r="B713" s="6" t="str">
        <f>"0504"</f>
        <v>0504</v>
      </c>
      <c r="C713" s="7" t="s">
        <v>45</v>
      </c>
      <c r="D713" s="6" t="s">
        <v>44</v>
      </c>
      <c r="E713" s="6" t="s">
        <v>30</v>
      </c>
      <c r="F713" s="6" t="s">
        <v>36</v>
      </c>
      <c r="G713" s="7" t="str">
        <f>"薛菁"</f>
        <v>薛菁</v>
      </c>
      <c r="H713" s="6"/>
    </row>
    <row r="714" ht="18" customHeight="1" spans="1:8">
      <c r="A714" s="6">
        <v>712</v>
      </c>
      <c r="B714" s="6" t="str">
        <f>"0504"</f>
        <v>0504</v>
      </c>
      <c r="C714" s="7" t="s">
        <v>45</v>
      </c>
      <c r="D714" s="6" t="s">
        <v>44</v>
      </c>
      <c r="E714" s="6" t="s">
        <v>30</v>
      </c>
      <c r="F714" s="6" t="s">
        <v>36</v>
      </c>
      <c r="G714" s="7" t="str">
        <f>"丁绪鹏"</f>
        <v>丁绪鹏</v>
      </c>
      <c r="H714" s="6"/>
    </row>
    <row r="715" ht="18" customHeight="1" spans="1:8">
      <c r="A715" s="6">
        <v>713</v>
      </c>
      <c r="B715" s="6" t="str">
        <f>"0504"</f>
        <v>0504</v>
      </c>
      <c r="C715" s="7" t="s">
        <v>45</v>
      </c>
      <c r="D715" s="6" t="s">
        <v>44</v>
      </c>
      <c r="E715" s="6" t="s">
        <v>30</v>
      </c>
      <c r="F715" s="6" t="s">
        <v>36</v>
      </c>
      <c r="G715" s="7" t="str">
        <f>"谭吉成"</f>
        <v>谭吉成</v>
      </c>
      <c r="H715" s="6"/>
    </row>
    <row r="716" ht="18" customHeight="1" spans="1:8">
      <c r="A716" s="6">
        <v>714</v>
      </c>
      <c r="B716" s="6" t="str">
        <f>"0504"</f>
        <v>0504</v>
      </c>
      <c r="C716" s="7" t="s">
        <v>45</v>
      </c>
      <c r="D716" s="6" t="s">
        <v>44</v>
      </c>
      <c r="E716" s="6" t="s">
        <v>30</v>
      </c>
      <c r="F716" s="6" t="s">
        <v>36</v>
      </c>
      <c r="G716" s="7" t="str">
        <f>"费斯奇"</f>
        <v>费斯奇</v>
      </c>
      <c r="H716" s="6"/>
    </row>
    <row r="717" ht="18" customHeight="1" spans="1:8">
      <c r="A717" s="6">
        <v>715</v>
      </c>
      <c r="B717" s="6" t="str">
        <f>"0504"</f>
        <v>0504</v>
      </c>
      <c r="C717" s="7" t="s">
        <v>45</v>
      </c>
      <c r="D717" s="6" t="s">
        <v>44</v>
      </c>
      <c r="E717" s="6" t="s">
        <v>30</v>
      </c>
      <c r="F717" s="6" t="s">
        <v>36</v>
      </c>
      <c r="G717" s="7" t="str">
        <f>"张痛快"</f>
        <v>张痛快</v>
      </c>
      <c r="H717" s="6"/>
    </row>
  </sheetData>
  <sheetProtection password="C705" sheet="1" formatCells="0" formatColumns="0" formatRows="0" insertRows="0" insertColumns="0" insertHyperlinks="0" deleteColumns="0" deleteRows="0" sort="0" autoFilter="0" pivotTables="0"/>
  <autoFilter ref="A2:H717">
    <extLst/>
  </autoFilter>
  <mergeCells count="1">
    <mergeCell ref="A1:H1"/>
  </mergeCells>
  <conditionalFormatting sqref="K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（合格）海南热带海洋学院2023年公开招聘员额制工作人员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WPS_1676796444</cp:lastModifiedBy>
  <dcterms:created xsi:type="dcterms:W3CDTF">2023-03-08T02:31:00Z</dcterms:created>
  <dcterms:modified xsi:type="dcterms:W3CDTF">2023-05-22T09:28:37Z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C7B0854EA3DF4DF38F4BE8F841D4720B</vt:lpwstr>
  </property>
  <property fmtid="{D5CDD505-2E9C-101B-9397-08002B2CF9AE}" pid="3" name="KSOProductBuildVer">
    <vt:lpwstr>2052-11.1.0.14309</vt:lpwstr>
  </property>
</Properties>
</file>