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<sst xmlns="http://schemas.openxmlformats.org/spreadsheetml/2006/main" count="159" uniqueCount="84">
  <si>
    <t>附件1</t>
  </si>
  <si>
    <t>海南热带海洋学院2023年公开招聘员额制工作人员（第二批）面试成绩、总成绩及入围体检人员名单</t>
  </si>
  <si>
    <t>序号</t>
  </si>
  <si>
    <t>报考岗位</t>
  </si>
  <si>
    <t>实际开考岗位数</t>
  </si>
  <si>
    <t>准考证号</t>
  </si>
  <si>
    <t>姓名</t>
  </si>
  <si>
    <t>笔试成绩（60%）</t>
  </si>
  <si>
    <t>加权转换分数</t>
  </si>
  <si>
    <t>面试成绩（40%）</t>
  </si>
  <si>
    <t>综合成绩</t>
  </si>
  <si>
    <t>岗位排名</t>
  </si>
  <si>
    <t>入围体检情况</t>
  </si>
  <si>
    <t>备注</t>
  </si>
  <si>
    <t>0101-电子信息科学与技术专业教师(海洋信息工程学院)</t>
  </si>
  <si>
    <t>成霏雪</t>
  </si>
  <si>
    <t>否</t>
  </si>
  <si>
    <t>未达到面试合格分数线</t>
  </si>
  <si>
    <t>0102-船舶电子电气工程专业教师(国际航海学院)</t>
  </si>
  <si>
    <t>彭庆忠</t>
  </si>
  <si>
    <t>0103-轮机工程专业教师1(国际航海学院)</t>
  </si>
  <si>
    <t>史培博</t>
  </si>
  <si>
    <t>是</t>
  </si>
  <si>
    <t>王平林</t>
  </si>
  <si>
    <t>0104-轮机工程专业教师2(国际航海学院)</t>
  </si>
  <si>
    <t>符良书</t>
  </si>
  <si>
    <t>0105-计算机类专业教师(计算机科学与技术学院)</t>
  </si>
  <si>
    <t>金志宇</t>
  </si>
  <si>
    <t>0107-秘书学专业教师(人文社会科学学院)</t>
  </si>
  <si>
    <t>王娇芬</t>
  </si>
  <si>
    <t>0108-汉语国际教育专业教师(人文社会科学学院)</t>
  </si>
  <si>
    <t>杜晓璇</t>
  </si>
  <si>
    <t>戴安琪</t>
  </si>
  <si>
    <t>蔡海涵</t>
  </si>
  <si>
    <t>0111-婴幼儿托育服务与管理（专）专业教师1(民族学院)</t>
  </si>
  <si>
    <t>张馨桐</t>
  </si>
  <si>
    <t>0113-大数据与会计专业教师(民族学院)</t>
  </si>
  <si>
    <t>王玮</t>
  </si>
  <si>
    <t>0114-中医养生保健专业教师(民族学院)</t>
  </si>
  <si>
    <t>王佳音</t>
  </si>
  <si>
    <t>0115-音乐表演教师(艺术学院)</t>
  </si>
  <si>
    <t>曾秋智</t>
  </si>
  <si>
    <t>宋屹杰</t>
  </si>
  <si>
    <t>王贝贝</t>
  </si>
  <si>
    <t>缺考</t>
  </si>
  <si>
    <t>0201-海洋技术专业实验员1(海洋科学技术学院)</t>
  </si>
  <si>
    <t>莫淑媛</t>
  </si>
  <si>
    <t>0203-旅游管理实验员(旅游学院)</t>
  </si>
  <si>
    <t>毛奕</t>
  </si>
  <si>
    <t>安娜</t>
  </si>
  <si>
    <t>吴璐瑶</t>
  </si>
  <si>
    <t>0204-市场营销实验员(商学院)</t>
  </si>
  <si>
    <t>范缤兮</t>
  </si>
  <si>
    <t>0301-管理岗1(学校党政机关)</t>
  </si>
  <si>
    <t>张燕召</t>
  </si>
  <si>
    <t>0302-管理岗2(学校党政机关)</t>
  </si>
  <si>
    <t>韩行</t>
  </si>
  <si>
    <t>0401-行政秘书(人事处)</t>
  </si>
  <si>
    <t>刘泽</t>
  </si>
  <si>
    <t>施鉴钊</t>
  </si>
  <si>
    <t>李清月</t>
  </si>
  <si>
    <t>王艺霏</t>
  </si>
  <si>
    <t>王帅君</t>
  </si>
  <si>
    <t>宫淑悦</t>
  </si>
  <si>
    <t>刘黎静</t>
  </si>
  <si>
    <t>甘一涵</t>
  </si>
  <si>
    <t>杨灵玉</t>
  </si>
  <si>
    <t>李月洁</t>
  </si>
  <si>
    <t>车文斌</t>
  </si>
  <si>
    <t>张梦</t>
  </si>
  <si>
    <t>李琳琳</t>
  </si>
  <si>
    <t>刘嘉琛</t>
  </si>
  <si>
    <t>周晓彤</t>
  </si>
  <si>
    <t>范晓萱</t>
  </si>
  <si>
    <t>郑维乙</t>
  </si>
  <si>
    <t>王丹阳</t>
  </si>
  <si>
    <t>田奇聪</t>
  </si>
  <si>
    <t>李亚莉</t>
  </si>
  <si>
    <t>苗青青</t>
  </si>
  <si>
    <t>陈雪盟</t>
  </si>
  <si>
    <t>0501-质控员(质量管理与评估办公室)</t>
  </si>
  <si>
    <t>高甜甜</t>
  </si>
  <si>
    <t>0504-控制科学与工程专业工程师(海南省海洋测绘工程研究中心)</t>
  </si>
  <si>
    <t>薛菁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</si>
</sst>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8"/>
      <name val="黑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 shrinkToFit="1"/>
    </xf>
    <xf numFmtId="176" fontId="4" fillId="0" borderId="2" xfId="0" applyNumberFormat="1" applyFont="1" applyFill="1" applyBorder="1" applyAlignment="1">
      <alignment horizontal="center" vertical="center" wrapText="1" shrinkToFi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0"/>
  <sheetViews>
    <sheetView tabSelected="1" zoomScale="90" zoomScaleNormal="90" workbookViewId="0">
      <pane ySplit="3" topLeftCell="A4" activePane="bottomLeft" state="frozen"/>
      <selection/>
      <selection pane="bottomLeft" activeCell="I9" sqref="I9"/>
    </sheetView>
  </sheetViews>
  <sheetFormatPr defaultColWidth="8.725" defaultRowHeight="20.1" customHeight="1"/>
  <cols>
    <col min="1" max="1" width="7" style="1" customWidth="1"/>
    <col min="2" max="2" width="58.8166666666667" style="1" customWidth="1"/>
    <col min="3" max="3" width="9.81666666666667" style="1" customWidth="1"/>
    <col min="4" max="4" width="13.875" style="1"/>
    <col min="5" max="5" width="13" style="1" customWidth="1"/>
    <col min="6" max="6" width="11.8166666666667" style="1" customWidth="1"/>
    <col min="7" max="10" width="10.1833333333333" style="3" customWidth="1"/>
    <col min="11" max="11" width="9.09166666666667" style="1" customWidth="1"/>
    <col min="12" max="12" width="10.0916666666667" style="1" customWidth="1"/>
    <col min="13" max="13" width="20.4583333333333" style="1" customWidth="1"/>
    <col min="14" max="259" width="9" style="1"/>
    <col min="260" max="16384" width="8.725" style="1"/>
  </cols>
  <sheetData>
    <row r="1" s="1" customFormat="1" customHeight="1" spans="1:10">
      <c r="A1" s="1" t="s">
        <v>0</v>
      </c>
      <c r="G1" s="3"/>
      <c r="H1" s="3"/>
      <c r="I1" s="3"/>
      <c r="J1" s="3"/>
    </row>
    <row r="2" s="1" customFormat="1" ht="59" customHeight="1" spans="1:13">
      <c r="A2" s="4" t="s">
        <v>1</v>
      </c>
      <c r="B2" s="4"/>
      <c r="C2" s="4"/>
      <c r="D2" s="4"/>
      <c r="E2" s="4"/>
      <c r="F2" s="4"/>
      <c r="G2" s="4"/>
      <c r="H2" s="5"/>
      <c r="I2" s="4"/>
      <c r="J2" s="4"/>
      <c r="K2" s="4"/>
      <c r="L2" s="4"/>
      <c r="M2" s="4"/>
    </row>
    <row r="3" s="1" customFormat="1" ht="48" customHeight="1" spans="1:13">
      <c r="A3" s="6" t="s">
        <v>2</v>
      </c>
      <c r="B3" s="6" t="s">
        <v>3</v>
      </c>
      <c r="C3" s="7" t="s">
        <v>4</v>
      </c>
      <c r="D3" s="6" t="s">
        <v>5</v>
      </c>
      <c r="E3" s="6" t="s">
        <v>6</v>
      </c>
      <c r="F3" s="8" t="s">
        <v>7</v>
      </c>
      <c r="G3" s="8" t="s">
        <v>8</v>
      </c>
      <c r="H3" s="9" t="s">
        <v>9</v>
      </c>
      <c r="I3" s="8" t="s">
        <v>8</v>
      </c>
      <c r="J3" s="9" t="s">
        <v>10</v>
      </c>
      <c r="K3" s="16" t="s">
        <v>11</v>
      </c>
      <c r="L3" s="17" t="s">
        <v>12</v>
      </c>
      <c r="M3" s="18" t="s">
        <v>13</v>
      </c>
    </row>
    <row r="4" s="2" customFormat="1" ht="30" customHeight="1" spans="1:13">
      <c r="A4" s="10">
        <v>1</v>
      </c>
      <c r="B4" s="10" t="s">
        <v>14</v>
      </c>
      <c r="C4" s="10">
        <v>3</v>
      </c>
      <c r="D4" s="10" t="str">
        <f>"202305270204"</f>
        <v>202305270204</v>
      </c>
      <c r="E4" s="10" t="s">
        <v>15</v>
      </c>
      <c r="F4" s="11">
        <v>65.5</v>
      </c>
      <c r="G4" s="12">
        <f t="shared" ref="G4:G50" si="0">F4*0.6</f>
        <v>39.3</v>
      </c>
      <c r="H4" s="12">
        <v>56</v>
      </c>
      <c r="I4" s="12">
        <f t="shared" ref="I4:I50" si="1">H4*0.4</f>
        <v>22.4</v>
      </c>
      <c r="J4" s="12">
        <f t="shared" ref="J4:J50" si="2">G4+I4</f>
        <v>61.7</v>
      </c>
      <c r="K4" s="10">
        <v>1</v>
      </c>
      <c r="L4" s="10" t="s">
        <v>16</v>
      </c>
      <c r="M4" s="10" t="s">
        <v>17</v>
      </c>
    </row>
    <row r="5" s="2" customFormat="1" ht="30" customHeight="1" spans="1:13">
      <c r="A5" s="10">
        <v>2</v>
      </c>
      <c r="B5" s="10" t="s">
        <v>18</v>
      </c>
      <c r="C5" s="10">
        <v>1</v>
      </c>
      <c r="D5" s="10" t="str">
        <f>"202305270215"</f>
        <v>202305270215</v>
      </c>
      <c r="E5" s="10" t="s">
        <v>19</v>
      </c>
      <c r="F5" s="11">
        <v>57.7</v>
      </c>
      <c r="G5" s="12">
        <f t="shared" si="0"/>
        <v>34.62</v>
      </c>
      <c r="H5" s="12">
        <v>56.67</v>
      </c>
      <c r="I5" s="12">
        <f t="shared" si="1"/>
        <v>22.668</v>
      </c>
      <c r="J5" s="12">
        <f t="shared" si="2"/>
        <v>57.288</v>
      </c>
      <c r="K5" s="10">
        <v>1</v>
      </c>
      <c r="L5" s="10" t="s">
        <v>16</v>
      </c>
      <c r="M5" s="10" t="s">
        <v>17</v>
      </c>
    </row>
    <row r="6" s="2" customFormat="1" ht="30" customHeight="1" spans="1:13">
      <c r="A6" s="10">
        <v>3</v>
      </c>
      <c r="B6" s="10" t="s">
        <v>20</v>
      </c>
      <c r="C6" s="13">
        <v>4</v>
      </c>
      <c r="D6" s="10" t="str">
        <f>"202305270226"</f>
        <v>202305270226</v>
      </c>
      <c r="E6" s="10" t="s">
        <v>21</v>
      </c>
      <c r="F6" s="11">
        <v>65.1</v>
      </c>
      <c r="G6" s="12">
        <f t="shared" si="0"/>
        <v>39.06</v>
      </c>
      <c r="H6" s="12">
        <v>77</v>
      </c>
      <c r="I6" s="12">
        <f t="shared" si="1"/>
        <v>30.8</v>
      </c>
      <c r="J6" s="12">
        <f t="shared" si="2"/>
        <v>69.86</v>
      </c>
      <c r="K6" s="10">
        <v>1</v>
      </c>
      <c r="L6" s="10" t="s">
        <v>22</v>
      </c>
      <c r="M6" s="10"/>
    </row>
    <row r="7" s="2" customFormat="1" ht="30" customHeight="1" spans="1:13">
      <c r="A7" s="10">
        <v>4</v>
      </c>
      <c r="B7" s="10" t="s">
        <v>20</v>
      </c>
      <c r="C7" s="14"/>
      <c r="D7" s="10" t="str">
        <f>"202305270230"</f>
        <v>202305270230</v>
      </c>
      <c r="E7" s="10" t="s">
        <v>23</v>
      </c>
      <c r="F7" s="11">
        <v>55.9</v>
      </c>
      <c r="G7" s="12">
        <f t="shared" si="0"/>
        <v>33.54</v>
      </c>
      <c r="H7" s="12">
        <v>82.67</v>
      </c>
      <c r="I7" s="12">
        <f t="shared" si="1"/>
        <v>33.068</v>
      </c>
      <c r="J7" s="12">
        <f t="shared" si="2"/>
        <v>66.608</v>
      </c>
      <c r="K7" s="10">
        <v>2</v>
      </c>
      <c r="L7" s="10" t="s">
        <v>22</v>
      </c>
      <c r="M7" s="10"/>
    </row>
    <row r="8" s="2" customFormat="1" ht="30" customHeight="1" spans="1:13">
      <c r="A8" s="10">
        <v>5</v>
      </c>
      <c r="B8" s="10" t="s">
        <v>24</v>
      </c>
      <c r="C8" s="10">
        <v>3</v>
      </c>
      <c r="D8" s="10" t="str">
        <f>"202305270235"</f>
        <v>202305270235</v>
      </c>
      <c r="E8" s="10" t="s">
        <v>25</v>
      </c>
      <c r="F8" s="11">
        <v>56</v>
      </c>
      <c r="G8" s="12">
        <f t="shared" si="0"/>
        <v>33.6</v>
      </c>
      <c r="H8" s="12">
        <v>60.67</v>
      </c>
      <c r="I8" s="12">
        <f t="shared" si="1"/>
        <v>24.268</v>
      </c>
      <c r="J8" s="12">
        <f t="shared" si="2"/>
        <v>57.868</v>
      </c>
      <c r="K8" s="10">
        <v>1</v>
      </c>
      <c r="L8" s="10" t="s">
        <v>22</v>
      </c>
      <c r="M8" s="10"/>
    </row>
    <row r="9" s="2" customFormat="1" ht="30" customHeight="1" spans="1:13">
      <c r="A9" s="10">
        <v>6</v>
      </c>
      <c r="B9" s="10" t="s">
        <v>26</v>
      </c>
      <c r="C9" s="10">
        <v>2</v>
      </c>
      <c r="D9" s="10" t="str">
        <f>"202305270245"</f>
        <v>202305270245</v>
      </c>
      <c r="E9" s="10" t="s">
        <v>27</v>
      </c>
      <c r="F9" s="11">
        <v>63</v>
      </c>
      <c r="G9" s="12">
        <f t="shared" si="0"/>
        <v>37.8</v>
      </c>
      <c r="H9" s="12">
        <v>82</v>
      </c>
      <c r="I9" s="12">
        <f t="shared" si="1"/>
        <v>32.8</v>
      </c>
      <c r="J9" s="12">
        <f t="shared" si="2"/>
        <v>70.6</v>
      </c>
      <c r="K9" s="10">
        <v>1</v>
      </c>
      <c r="L9" s="10" t="s">
        <v>22</v>
      </c>
      <c r="M9" s="10"/>
    </row>
    <row r="10" s="2" customFormat="1" ht="30" customHeight="1" spans="1:13">
      <c r="A10" s="10">
        <v>7</v>
      </c>
      <c r="B10" s="10" t="s">
        <v>28</v>
      </c>
      <c r="C10" s="10">
        <v>1</v>
      </c>
      <c r="D10" s="10" t="str">
        <f>"202305270311"</f>
        <v>202305270311</v>
      </c>
      <c r="E10" s="10" t="s">
        <v>29</v>
      </c>
      <c r="F10" s="11">
        <v>65.5</v>
      </c>
      <c r="G10" s="12">
        <f t="shared" si="0"/>
        <v>39.3</v>
      </c>
      <c r="H10" s="12">
        <v>73</v>
      </c>
      <c r="I10" s="12">
        <f t="shared" si="1"/>
        <v>29.2</v>
      </c>
      <c r="J10" s="12">
        <f t="shared" si="2"/>
        <v>68.5</v>
      </c>
      <c r="K10" s="10">
        <v>1</v>
      </c>
      <c r="L10" s="10" t="s">
        <v>22</v>
      </c>
      <c r="M10" s="10"/>
    </row>
    <row r="11" s="2" customFormat="1" ht="30" customHeight="1" spans="1:13">
      <c r="A11" s="10">
        <v>8</v>
      </c>
      <c r="B11" s="10" t="s">
        <v>30</v>
      </c>
      <c r="C11" s="13">
        <v>1</v>
      </c>
      <c r="D11" s="10" t="str">
        <f>"202305270346"</f>
        <v>202305270346</v>
      </c>
      <c r="E11" s="10" t="s">
        <v>31</v>
      </c>
      <c r="F11" s="11">
        <v>70.4</v>
      </c>
      <c r="G11" s="12">
        <f t="shared" si="0"/>
        <v>42.24</v>
      </c>
      <c r="H11" s="12">
        <v>79.33</v>
      </c>
      <c r="I11" s="12">
        <f t="shared" si="1"/>
        <v>31.732</v>
      </c>
      <c r="J11" s="12">
        <f t="shared" si="2"/>
        <v>73.972</v>
      </c>
      <c r="K11" s="10">
        <v>1</v>
      </c>
      <c r="L11" s="10" t="s">
        <v>22</v>
      </c>
      <c r="M11" s="10"/>
    </row>
    <row r="12" s="2" customFormat="1" ht="30" customHeight="1" spans="1:13">
      <c r="A12" s="10">
        <v>9</v>
      </c>
      <c r="B12" s="10" t="s">
        <v>30</v>
      </c>
      <c r="C12" s="14"/>
      <c r="D12" s="10" t="str">
        <f>"202305270334"</f>
        <v>202305270334</v>
      </c>
      <c r="E12" s="10" t="s">
        <v>32</v>
      </c>
      <c r="F12" s="11">
        <v>68.1</v>
      </c>
      <c r="G12" s="12">
        <f t="shared" si="0"/>
        <v>40.86</v>
      </c>
      <c r="H12" s="12">
        <v>79.67</v>
      </c>
      <c r="I12" s="12">
        <f t="shared" si="1"/>
        <v>31.868</v>
      </c>
      <c r="J12" s="12">
        <f t="shared" si="2"/>
        <v>72.728</v>
      </c>
      <c r="K12" s="10">
        <v>2</v>
      </c>
      <c r="L12" s="10" t="s">
        <v>16</v>
      </c>
      <c r="M12" s="10"/>
    </row>
    <row r="13" s="2" customFormat="1" ht="30" customHeight="1" spans="1:13">
      <c r="A13" s="10">
        <v>10</v>
      </c>
      <c r="B13" s="10" t="s">
        <v>30</v>
      </c>
      <c r="C13" s="15"/>
      <c r="D13" s="10" t="str">
        <f>"202305270324"</f>
        <v>202305270324</v>
      </c>
      <c r="E13" s="10" t="s">
        <v>33</v>
      </c>
      <c r="F13" s="11">
        <v>69.2</v>
      </c>
      <c r="G13" s="12">
        <f t="shared" si="0"/>
        <v>41.52</v>
      </c>
      <c r="H13" s="12">
        <v>78</v>
      </c>
      <c r="I13" s="12">
        <f t="shared" si="1"/>
        <v>31.2</v>
      </c>
      <c r="J13" s="12">
        <f t="shared" si="2"/>
        <v>72.72</v>
      </c>
      <c r="K13" s="10">
        <v>3</v>
      </c>
      <c r="L13" s="10" t="s">
        <v>16</v>
      </c>
      <c r="M13" s="10"/>
    </row>
    <row r="14" s="2" customFormat="1" ht="30" customHeight="1" spans="1:13">
      <c r="A14" s="10">
        <v>11</v>
      </c>
      <c r="B14" s="10" t="s">
        <v>34</v>
      </c>
      <c r="C14" s="10">
        <v>1</v>
      </c>
      <c r="D14" s="10" t="str">
        <f>"202305270356"</f>
        <v>202305270356</v>
      </c>
      <c r="E14" s="10" t="s">
        <v>35</v>
      </c>
      <c r="F14" s="11">
        <v>60.4</v>
      </c>
      <c r="G14" s="12">
        <f t="shared" si="0"/>
        <v>36.24</v>
      </c>
      <c r="H14" s="12">
        <v>76.67</v>
      </c>
      <c r="I14" s="12">
        <f t="shared" si="1"/>
        <v>30.668</v>
      </c>
      <c r="J14" s="12">
        <f t="shared" si="2"/>
        <v>66.908</v>
      </c>
      <c r="K14" s="10">
        <v>1</v>
      </c>
      <c r="L14" s="10" t="s">
        <v>22</v>
      </c>
      <c r="M14" s="10"/>
    </row>
    <row r="15" s="2" customFormat="1" ht="30" customHeight="1" spans="1:13">
      <c r="A15" s="10">
        <v>12</v>
      </c>
      <c r="B15" s="10" t="s">
        <v>36</v>
      </c>
      <c r="C15" s="10">
        <v>2</v>
      </c>
      <c r="D15" s="10" t="str">
        <f>"202305270401"</f>
        <v>202305270401</v>
      </c>
      <c r="E15" s="10" t="s">
        <v>37</v>
      </c>
      <c r="F15" s="11">
        <v>80.2</v>
      </c>
      <c r="G15" s="12">
        <f t="shared" si="0"/>
        <v>48.12</v>
      </c>
      <c r="H15" s="12">
        <v>84</v>
      </c>
      <c r="I15" s="12">
        <f t="shared" si="1"/>
        <v>33.6</v>
      </c>
      <c r="J15" s="12">
        <f t="shared" si="2"/>
        <v>81.72</v>
      </c>
      <c r="K15" s="10">
        <v>1</v>
      </c>
      <c r="L15" s="10" t="s">
        <v>22</v>
      </c>
      <c r="M15" s="10"/>
    </row>
    <row r="16" s="2" customFormat="1" ht="30" customHeight="1" spans="1:13">
      <c r="A16" s="10">
        <v>13</v>
      </c>
      <c r="B16" s="10" t="s">
        <v>38</v>
      </c>
      <c r="C16" s="10">
        <v>2</v>
      </c>
      <c r="D16" s="10" t="str">
        <f>"202305270410"</f>
        <v>202305270410</v>
      </c>
      <c r="E16" s="10" t="s">
        <v>39</v>
      </c>
      <c r="F16" s="11">
        <v>59.5</v>
      </c>
      <c r="G16" s="12">
        <f t="shared" si="0"/>
        <v>35.7</v>
      </c>
      <c r="H16" s="12">
        <v>80.33</v>
      </c>
      <c r="I16" s="12">
        <f t="shared" si="1"/>
        <v>32.132</v>
      </c>
      <c r="J16" s="12">
        <f t="shared" si="2"/>
        <v>67.832</v>
      </c>
      <c r="K16" s="10">
        <v>1</v>
      </c>
      <c r="L16" s="10" t="s">
        <v>22</v>
      </c>
      <c r="M16" s="10"/>
    </row>
    <row r="17" s="2" customFormat="1" ht="30" customHeight="1" spans="1:13">
      <c r="A17" s="10">
        <v>14</v>
      </c>
      <c r="B17" s="10" t="s">
        <v>40</v>
      </c>
      <c r="C17" s="15">
        <v>1</v>
      </c>
      <c r="D17" s="10" t="str">
        <f>"202305270443"</f>
        <v>202305270443</v>
      </c>
      <c r="E17" s="10" t="s">
        <v>41</v>
      </c>
      <c r="F17" s="11">
        <v>64.1</v>
      </c>
      <c r="G17" s="12">
        <f t="shared" si="0"/>
        <v>38.46</v>
      </c>
      <c r="H17" s="12">
        <v>86</v>
      </c>
      <c r="I17" s="12">
        <f t="shared" si="1"/>
        <v>34.4</v>
      </c>
      <c r="J17" s="12">
        <f t="shared" si="2"/>
        <v>72.86</v>
      </c>
      <c r="K17" s="10">
        <v>1</v>
      </c>
      <c r="L17" s="10" t="s">
        <v>22</v>
      </c>
      <c r="M17" s="10"/>
    </row>
    <row r="18" s="2" customFormat="1" ht="30" customHeight="1" spans="1:13">
      <c r="A18" s="10">
        <v>15</v>
      </c>
      <c r="B18" s="10" t="s">
        <v>40</v>
      </c>
      <c r="C18" s="15"/>
      <c r="D18" s="10" t="str">
        <f>"202305270434"</f>
        <v>202305270434</v>
      </c>
      <c r="E18" s="10" t="s">
        <v>42</v>
      </c>
      <c r="F18" s="11">
        <v>68.1</v>
      </c>
      <c r="G18" s="12">
        <f t="shared" si="0"/>
        <v>40.86</v>
      </c>
      <c r="H18" s="12">
        <v>63.33</v>
      </c>
      <c r="I18" s="12">
        <f t="shared" si="1"/>
        <v>25.332</v>
      </c>
      <c r="J18" s="12">
        <f t="shared" si="2"/>
        <v>66.192</v>
      </c>
      <c r="K18" s="10">
        <v>2</v>
      </c>
      <c r="L18" s="10" t="s">
        <v>16</v>
      </c>
      <c r="M18" s="10"/>
    </row>
    <row r="19" s="2" customFormat="1" ht="30" customHeight="1" spans="1:13">
      <c r="A19" s="10">
        <v>16</v>
      </c>
      <c r="B19" s="10" t="s">
        <v>40</v>
      </c>
      <c r="C19" s="15"/>
      <c r="D19" s="10" t="str">
        <f>"202305270446"</f>
        <v>202305270446</v>
      </c>
      <c r="E19" s="10" t="s">
        <v>43</v>
      </c>
      <c r="F19" s="11">
        <v>64.3</v>
      </c>
      <c r="G19" s="12">
        <f t="shared" si="0"/>
        <v>38.58</v>
      </c>
      <c r="H19" s="12">
        <v>0</v>
      </c>
      <c r="I19" s="12">
        <f t="shared" si="1"/>
        <v>0</v>
      </c>
      <c r="J19" s="12">
        <f t="shared" si="2"/>
        <v>38.58</v>
      </c>
      <c r="K19" s="10">
        <v>3</v>
      </c>
      <c r="L19" s="10" t="s">
        <v>16</v>
      </c>
      <c r="M19" s="10" t="s">
        <v>44</v>
      </c>
    </row>
    <row r="20" s="2" customFormat="1" ht="30" customHeight="1" spans="1:13">
      <c r="A20" s="10">
        <v>17</v>
      </c>
      <c r="B20" s="10" t="s">
        <v>45</v>
      </c>
      <c r="C20" s="10">
        <v>1</v>
      </c>
      <c r="D20" s="10" t="str">
        <f>"202305270104"</f>
        <v>202305270104</v>
      </c>
      <c r="E20" s="10" t="s">
        <v>46</v>
      </c>
      <c r="F20" s="11">
        <v>63</v>
      </c>
      <c r="G20" s="12">
        <f t="shared" si="0"/>
        <v>37.8</v>
      </c>
      <c r="H20" s="12">
        <v>69.67</v>
      </c>
      <c r="I20" s="12">
        <f t="shared" si="1"/>
        <v>27.868</v>
      </c>
      <c r="J20" s="12">
        <f t="shared" si="2"/>
        <v>65.668</v>
      </c>
      <c r="K20" s="10">
        <v>1</v>
      </c>
      <c r="L20" s="10" t="s">
        <v>22</v>
      </c>
      <c r="M20" s="10"/>
    </row>
    <row r="21" s="2" customFormat="1" ht="30" customHeight="1" spans="1:13">
      <c r="A21" s="10">
        <v>18</v>
      </c>
      <c r="B21" s="10" t="s">
        <v>47</v>
      </c>
      <c r="C21" s="15">
        <v>1</v>
      </c>
      <c r="D21" s="10" t="str">
        <f>"202305270108"</f>
        <v>202305270108</v>
      </c>
      <c r="E21" s="10" t="s">
        <v>48</v>
      </c>
      <c r="F21" s="11">
        <v>64.4</v>
      </c>
      <c r="G21" s="12">
        <f t="shared" si="0"/>
        <v>38.64</v>
      </c>
      <c r="H21" s="12">
        <v>82</v>
      </c>
      <c r="I21" s="12">
        <f t="shared" si="1"/>
        <v>32.8</v>
      </c>
      <c r="J21" s="12">
        <f t="shared" si="2"/>
        <v>71.44</v>
      </c>
      <c r="K21" s="10">
        <v>1</v>
      </c>
      <c r="L21" s="10" t="s">
        <v>22</v>
      </c>
      <c r="M21" s="10"/>
    </row>
    <row r="22" s="2" customFormat="1" ht="30" customHeight="1" spans="1:13">
      <c r="A22" s="10">
        <v>19</v>
      </c>
      <c r="B22" s="10" t="s">
        <v>47</v>
      </c>
      <c r="C22" s="15"/>
      <c r="D22" s="10" t="str">
        <f>"202305270109"</f>
        <v>202305270109</v>
      </c>
      <c r="E22" s="10" t="s">
        <v>49</v>
      </c>
      <c r="F22" s="11">
        <v>65.5</v>
      </c>
      <c r="G22" s="12">
        <f t="shared" si="0"/>
        <v>39.3</v>
      </c>
      <c r="H22" s="12">
        <v>76.33</v>
      </c>
      <c r="I22" s="12">
        <f t="shared" si="1"/>
        <v>30.532</v>
      </c>
      <c r="J22" s="12">
        <f t="shared" si="2"/>
        <v>69.832</v>
      </c>
      <c r="K22" s="10">
        <v>2</v>
      </c>
      <c r="L22" s="10" t="s">
        <v>16</v>
      </c>
      <c r="M22" s="10"/>
    </row>
    <row r="23" s="2" customFormat="1" ht="30" customHeight="1" spans="1:13">
      <c r="A23" s="10">
        <v>20</v>
      </c>
      <c r="B23" s="10" t="s">
        <v>47</v>
      </c>
      <c r="C23" s="15"/>
      <c r="D23" s="10" t="str">
        <f>"202305270113"</f>
        <v>202305270113</v>
      </c>
      <c r="E23" s="10" t="s">
        <v>50</v>
      </c>
      <c r="F23" s="11">
        <v>65.2</v>
      </c>
      <c r="G23" s="12">
        <f t="shared" si="0"/>
        <v>39.12</v>
      </c>
      <c r="H23" s="12">
        <v>73.67</v>
      </c>
      <c r="I23" s="12">
        <f t="shared" si="1"/>
        <v>29.468</v>
      </c>
      <c r="J23" s="12">
        <f t="shared" si="2"/>
        <v>68.588</v>
      </c>
      <c r="K23" s="10">
        <v>3</v>
      </c>
      <c r="L23" s="10" t="s">
        <v>16</v>
      </c>
      <c r="M23" s="10"/>
    </row>
    <row r="24" s="2" customFormat="1" ht="30" customHeight="1" spans="1:13">
      <c r="A24" s="10">
        <v>21</v>
      </c>
      <c r="B24" s="10" t="s">
        <v>51</v>
      </c>
      <c r="C24" s="10">
        <v>1</v>
      </c>
      <c r="D24" s="10" t="str">
        <f>"202305270121"</f>
        <v>202305270121</v>
      </c>
      <c r="E24" s="10" t="s">
        <v>52</v>
      </c>
      <c r="F24" s="11">
        <v>43</v>
      </c>
      <c r="G24" s="12">
        <f t="shared" si="0"/>
        <v>25.8</v>
      </c>
      <c r="H24" s="12">
        <v>76.33</v>
      </c>
      <c r="I24" s="12">
        <f t="shared" si="1"/>
        <v>30.532</v>
      </c>
      <c r="J24" s="12">
        <f t="shared" si="2"/>
        <v>56.332</v>
      </c>
      <c r="K24" s="10">
        <v>1</v>
      </c>
      <c r="L24" s="10" t="s">
        <v>22</v>
      </c>
      <c r="M24" s="10"/>
    </row>
    <row r="25" s="2" customFormat="1" ht="30" customHeight="1" spans="1:13">
      <c r="A25" s="10">
        <v>22</v>
      </c>
      <c r="B25" s="10" t="s">
        <v>53</v>
      </c>
      <c r="C25" s="10">
        <v>2</v>
      </c>
      <c r="D25" s="10" t="str">
        <f>"202305271303"</f>
        <v>202305271303</v>
      </c>
      <c r="E25" s="10" t="s">
        <v>54</v>
      </c>
      <c r="F25" s="11">
        <v>62.9</v>
      </c>
      <c r="G25" s="12">
        <f t="shared" si="0"/>
        <v>37.74</v>
      </c>
      <c r="H25" s="12">
        <v>82.67</v>
      </c>
      <c r="I25" s="12">
        <f t="shared" si="1"/>
        <v>33.068</v>
      </c>
      <c r="J25" s="12">
        <f t="shared" si="2"/>
        <v>70.808</v>
      </c>
      <c r="K25" s="10">
        <v>1</v>
      </c>
      <c r="L25" s="10" t="s">
        <v>22</v>
      </c>
      <c r="M25" s="10"/>
    </row>
    <row r="26" s="2" customFormat="1" ht="30" customHeight="1" spans="1:13">
      <c r="A26" s="10">
        <v>23</v>
      </c>
      <c r="B26" s="10" t="s">
        <v>55</v>
      </c>
      <c r="C26" s="10">
        <v>1</v>
      </c>
      <c r="D26" s="10" t="str">
        <f>"202305271308"</f>
        <v>202305271308</v>
      </c>
      <c r="E26" s="10" t="s">
        <v>56</v>
      </c>
      <c r="F26" s="11">
        <v>64.9</v>
      </c>
      <c r="G26" s="12">
        <f t="shared" si="0"/>
        <v>38.94</v>
      </c>
      <c r="H26" s="12">
        <v>81</v>
      </c>
      <c r="I26" s="12">
        <f t="shared" si="1"/>
        <v>32.4</v>
      </c>
      <c r="J26" s="12">
        <f t="shared" si="2"/>
        <v>71.34</v>
      </c>
      <c r="K26" s="10">
        <v>1</v>
      </c>
      <c r="L26" s="10" t="s">
        <v>22</v>
      </c>
      <c r="M26" s="10"/>
    </row>
    <row r="27" s="2" customFormat="1" ht="30" customHeight="1" spans="1:13">
      <c r="A27" s="10">
        <v>24</v>
      </c>
      <c r="B27" s="10" t="s">
        <v>57</v>
      </c>
      <c r="C27" s="15">
        <v>11</v>
      </c>
      <c r="D27" s="10" t="str">
        <f>"202305270644"</f>
        <v>202305270644</v>
      </c>
      <c r="E27" s="10" t="s">
        <v>58</v>
      </c>
      <c r="F27" s="11">
        <v>70.7</v>
      </c>
      <c r="G27" s="12">
        <f t="shared" si="0"/>
        <v>42.42</v>
      </c>
      <c r="H27" s="12">
        <v>84</v>
      </c>
      <c r="I27" s="12">
        <f t="shared" si="1"/>
        <v>33.6</v>
      </c>
      <c r="J27" s="12">
        <f t="shared" si="2"/>
        <v>76.02</v>
      </c>
      <c r="K27" s="10">
        <v>1</v>
      </c>
      <c r="L27" s="10" t="s">
        <v>22</v>
      </c>
      <c r="M27" s="10"/>
    </row>
    <row r="28" s="2" customFormat="1" ht="30" customHeight="1" spans="1:13">
      <c r="A28" s="10">
        <v>25</v>
      </c>
      <c r="B28" s="10" t="s">
        <v>57</v>
      </c>
      <c r="C28" s="15"/>
      <c r="D28" s="10" t="str">
        <f>"202305271015"</f>
        <v>202305271015</v>
      </c>
      <c r="E28" s="10" t="s">
        <v>59</v>
      </c>
      <c r="F28" s="11">
        <v>68.1</v>
      </c>
      <c r="G28" s="12">
        <f t="shared" si="0"/>
        <v>40.86</v>
      </c>
      <c r="H28" s="12">
        <v>87.67</v>
      </c>
      <c r="I28" s="12">
        <f t="shared" si="1"/>
        <v>35.068</v>
      </c>
      <c r="J28" s="12">
        <f t="shared" si="2"/>
        <v>75.928</v>
      </c>
      <c r="K28" s="10">
        <v>2</v>
      </c>
      <c r="L28" s="10" t="s">
        <v>22</v>
      </c>
      <c r="M28" s="10"/>
    </row>
    <row r="29" s="2" customFormat="1" ht="30" customHeight="1" spans="1:13">
      <c r="A29" s="10">
        <v>26</v>
      </c>
      <c r="B29" s="10" t="s">
        <v>57</v>
      </c>
      <c r="C29" s="15"/>
      <c r="D29" s="10" t="str">
        <f>"202305270702"</f>
        <v>202305270702</v>
      </c>
      <c r="E29" s="10" t="s">
        <v>60</v>
      </c>
      <c r="F29" s="11">
        <v>69.7</v>
      </c>
      <c r="G29" s="12">
        <f t="shared" si="0"/>
        <v>41.82</v>
      </c>
      <c r="H29" s="12">
        <v>83</v>
      </c>
      <c r="I29" s="12">
        <f t="shared" si="1"/>
        <v>33.2</v>
      </c>
      <c r="J29" s="12">
        <f t="shared" si="2"/>
        <v>75.02</v>
      </c>
      <c r="K29" s="10">
        <v>3</v>
      </c>
      <c r="L29" s="10" t="s">
        <v>22</v>
      </c>
      <c r="M29" s="10"/>
    </row>
    <row r="30" s="2" customFormat="1" ht="30" customHeight="1" spans="1:13">
      <c r="A30" s="10">
        <v>27</v>
      </c>
      <c r="B30" s="10" t="s">
        <v>57</v>
      </c>
      <c r="C30" s="15"/>
      <c r="D30" s="10" t="str">
        <f>"202305271102"</f>
        <v>202305271102</v>
      </c>
      <c r="E30" s="10" t="s">
        <v>61</v>
      </c>
      <c r="F30" s="11">
        <v>70.5</v>
      </c>
      <c r="G30" s="12">
        <f t="shared" si="0"/>
        <v>42.3</v>
      </c>
      <c r="H30" s="12">
        <v>81.67</v>
      </c>
      <c r="I30" s="12">
        <f t="shared" si="1"/>
        <v>32.668</v>
      </c>
      <c r="J30" s="12">
        <f t="shared" si="2"/>
        <v>74.968</v>
      </c>
      <c r="K30" s="10">
        <v>4</v>
      </c>
      <c r="L30" s="10" t="s">
        <v>22</v>
      </c>
      <c r="M30" s="10"/>
    </row>
    <row r="31" s="2" customFormat="1" ht="30" customHeight="1" spans="1:13">
      <c r="A31" s="10">
        <v>28</v>
      </c>
      <c r="B31" s="10" t="s">
        <v>57</v>
      </c>
      <c r="C31" s="15"/>
      <c r="D31" s="10" t="str">
        <f>"202305270956"</f>
        <v>202305270956</v>
      </c>
      <c r="E31" s="10" t="s">
        <v>62</v>
      </c>
      <c r="F31" s="11">
        <v>68.2</v>
      </c>
      <c r="G31" s="12">
        <f t="shared" si="0"/>
        <v>40.92</v>
      </c>
      <c r="H31" s="12">
        <v>84</v>
      </c>
      <c r="I31" s="12">
        <f t="shared" si="1"/>
        <v>33.6</v>
      </c>
      <c r="J31" s="12">
        <f t="shared" si="2"/>
        <v>74.52</v>
      </c>
      <c r="K31" s="10">
        <v>5</v>
      </c>
      <c r="L31" s="10" t="s">
        <v>22</v>
      </c>
      <c r="M31" s="10"/>
    </row>
    <row r="32" s="2" customFormat="1" ht="30" customHeight="1" spans="1:13">
      <c r="A32" s="10">
        <v>29</v>
      </c>
      <c r="B32" s="10" t="s">
        <v>57</v>
      </c>
      <c r="C32" s="15"/>
      <c r="D32" s="10" t="str">
        <f>"202305271056"</f>
        <v>202305271056</v>
      </c>
      <c r="E32" s="10" t="s">
        <v>63</v>
      </c>
      <c r="F32" s="11">
        <v>71</v>
      </c>
      <c r="G32" s="12">
        <f t="shared" si="0"/>
        <v>42.6</v>
      </c>
      <c r="H32" s="12">
        <v>78.67</v>
      </c>
      <c r="I32" s="12">
        <f t="shared" si="1"/>
        <v>31.468</v>
      </c>
      <c r="J32" s="12">
        <f t="shared" si="2"/>
        <v>74.068</v>
      </c>
      <c r="K32" s="10">
        <v>6</v>
      </c>
      <c r="L32" s="10" t="s">
        <v>22</v>
      </c>
      <c r="M32" s="10"/>
    </row>
    <row r="33" s="2" customFormat="1" ht="30" customHeight="1" spans="1:13">
      <c r="A33" s="10">
        <v>30</v>
      </c>
      <c r="B33" s="10" t="s">
        <v>57</v>
      </c>
      <c r="C33" s="15"/>
      <c r="D33" s="10" t="str">
        <f>"202305271112"</f>
        <v>202305271112</v>
      </c>
      <c r="E33" s="10" t="s">
        <v>64</v>
      </c>
      <c r="F33" s="11">
        <v>67.4</v>
      </c>
      <c r="G33" s="12">
        <f t="shared" si="0"/>
        <v>40.44</v>
      </c>
      <c r="H33" s="12">
        <v>83.67</v>
      </c>
      <c r="I33" s="12">
        <f t="shared" si="1"/>
        <v>33.468</v>
      </c>
      <c r="J33" s="12">
        <f t="shared" si="2"/>
        <v>73.908</v>
      </c>
      <c r="K33" s="10">
        <v>7</v>
      </c>
      <c r="L33" s="10" t="s">
        <v>22</v>
      </c>
      <c r="M33" s="10"/>
    </row>
    <row r="34" s="2" customFormat="1" ht="30" customHeight="1" spans="1:13">
      <c r="A34" s="10">
        <v>31</v>
      </c>
      <c r="B34" s="10" t="s">
        <v>57</v>
      </c>
      <c r="C34" s="15"/>
      <c r="D34" s="10" t="str">
        <f>"202305270649"</f>
        <v>202305270649</v>
      </c>
      <c r="E34" s="10" t="s">
        <v>65</v>
      </c>
      <c r="F34" s="11">
        <v>67</v>
      </c>
      <c r="G34" s="12">
        <f t="shared" si="0"/>
        <v>40.2</v>
      </c>
      <c r="H34" s="12">
        <v>82</v>
      </c>
      <c r="I34" s="12">
        <f t="shared" si="1"/>
        <v>32.8</v>
      </c>
      <c r="J34" s="12">
        <f t="shared" si="2"/>
        <v>73</v>
      </c>
      <c r="K34" s="10">
        <v>8</v>
      </c>
      <c r="L34" s="10" t="s">
        <v>22</v>
      </c>
      <c r="M34" s="10"/>
    </row>
    <row r="35" s="2" customFormat="1" ht="30" customHeight="1" spans="1:13">
      <c r="A35" s="10">
        <v>32</v>
      </c>
      <c r="B35" s="10" t="s">
        <v>57</v>
      </c>
      <c r="C35" s="15"/>
      <c r="D35" s="10" t="str">
        <f>"202305270549"</f>
        <v>202305270549</v>
      </c>
      <c r="E35" s="10" t="s">
        <v>66</v>
      </c>
      <c r="F35" s="11">
        <v>67.1</v>
      </c>
      <c r="G35" s="12">
        <f t="shared" si="0"/>
        <v>40.26</v>
      </c>
      <c r="H35" s="12">
        <v>81.67</v>
      </c>
      <c r="I35" s="12">
        <f t="shared" si="1"/>
        <v>32.668</v>
      </c>
      <c r="J35" s="12">
        <f t="shared" si="2"/>
        <v>72.928</v>
      </c>
      <c r="K35" s="10">
        <v>9</v>
      </c>
      <c r="L35" s="10" t="s">
        <v>22</v>
      </c>
      <c r="M35" s="10"/>
    </row>
    <row r="36" s="2" customFormat="1" ht="30" customHeight="1" spans="1:13">
      <c r="A36" s="10">
        <v>33</v>
      </c>
      <c r="B36" s="10" t="s">
        <v>57</v>
      </c>
      <c r="C36" s="15"/>
      <c r="D36" s="10" t="str">
        <f>"202305271109"</f>
        <v>202305271109</v>
      </c>
      <c r="E36" s="10" t="s">
        <v>67</v>
      </c>
      <c r="F36" s="11">
        <v>72.1</v>
      </c>
      <c r="G36" s="12">
        <f t="shared" si="0"/>
        <v>43.26</v>
      </c>
      <c r="H36" s="12">
        <v>73.33</v>
      </c>
      <c r="I36" s="12">
        <f t="shared" si="1"/>
        <v>29.332</v>
      </c>
      <c r="J36" s="12">
        <f t="shared" si="2"/>
        <v>72.592</v>
      </c>
      <c r="K36" s="10">
        <v>10</v>
      </c>
      <c r="L36" s="10" t="s">
        <v>22</v>
      </c>
      <c r="M36" s="10"/>
    </row>
    <row r="37" s="2" customFormat="1" ht="30" customHeight="1" spans="1:13">
      <c r="A37" s="10">
        <v>34</v>
      </c>
      <c r="B37" s="10" t="s">
        <v>57</v>
      </c>
      <c r="C37" s="15"/>
      <c r="D37" s="10" t="str">
        <f>"202305271225"</f>
        <v>202305271225</v>
      </c>
      <c r="E37" s="10" t="s">
        <v>68</v>
      </c>
      <c r="F37" s="11">
        <v>65.8</v>
      </c>
      <c r="G37" s="12">
        <f t="shared" si="0"/>
        <v>39.48</v>
      </c>
      <c r="H37" s="12">
        <v>82.67</v>
      </c>
      <c r="I37" s="12">
        <f t="shared" si="1"/>
        <v>33.068</v>
      </c>
      <c r="J37" s="12">
        <f t="shared" si="2"/>
        <v>72.548</v>
      </c>
      <c r="K37" s="10">
        <v>11</v>
      </c>
      <c r="L37" s="10" t="s">
        <v>22</v>
      </c>
      <c r="M37" s="10"/>
    </row>
    <row r="38" s="2" customFormat="1" ht="30" customHeight="1" spans="1:13">
      <c r="A38" s="10">
        <v>35</v>
      </c>
      <c r="B38" s="10" t="s">
        <v>57</v>
      </c>
      <c r="C38" s="15"/>
      <c r="D38" s="10" t="str">
        <f>"202305271249"</f>
        <v>202305271249</v>
      </c>
      <c r="E38" s="10" t="s">
        <v>69</v>
      </c>
      <c r="F38" s="11">
        <v>67.4</v>
      </c>
      <c r="G38" s="12">
        <f t="shared" si="0"/>
        <v>40.44</v>
      </c>
      <c r="H38" s="12">
        <v>80</v>
      </c>
      <c r="I38" s="12">
        <f t="shared" si="1"/>
        <v>32</v>
      </c>
      <c r="J38" s="12">
        <f t="shared" si="2"/>
        <v>72.44</v>
      </c>
      <c r="K38" s="10">
        <v>12</v>
      </c>
      <c r="L38" s="10" t="s">
        <v>16</v>
      </c>
      <c r="M38" s="10"/>
    </row>
    <row r="39" s="2" customFormat="1" ht="30" customHeight="1" spans="1:13">
      <c r="A39" s="10">
        <v>36</v>
      </c>
      <c r="B39" s="10" t="s">
        <v>57</v>
      </c>
      <c r="C39" s="15"/>
      <c r="D39" s="10" t="str">
        <f>"202305270526"</f>
        <v>202305270526</v>
      </c>
      <c r="E39" s="10" t="s">
        <v>70</v>
      </c>
      <c r="F39" s="11">
        <v>67</v>
      </c>
      <c r="G39" s="12">
        <f t="shared" si="0"/>
        <v>40.2</v>
      </c>
      <c r="H39" s="12">
        <v>80.33</v>
      </c>
      <c r="I39" s="12">
        <f t="shared" si="1"/>
        <v>32.132</v>
      </c>
      <c r="J39" s="12">
        <f t="shared" si="2"/>
        <v>72.332</v>
      </c>
      <c r="K39" s="10">
        <v>13</v>
      </c>
      <c r="L39" s="10" t="s">
        <v>16</v>
      </c>
      <c r="M39" s="10"/>
    </row>
    <row r="40" s="2" customFormat="1" ht="30" customHeight="1" spans="1:13">
      <c r="A40" s="10">
        <v>37</v>
      </c>
      <c r="B40" s="10" t="s">
        <v>57</v>
      </c>
      <c r="C40" s="15"/>
      <c r="D40" s="10" t="str">
        <f>"202305270737"</f>
        <v>202305270737</v>
      </c>
      <c r="E40" s="10" t="s">
        <v>71</v>
      </c>
      <c r="F40" s="11">
        <v>66.9</v>
      </c>
      <c r="G40" s="12">
        <f t="shared" si="0"/>
        <v>40.14</v>
      </c>
      <c r="H40" s="12">
        <v>80.33</v>
      </c>
      <c r="I40" s="12">
        <f t="shared" si="1"/>
        <v>32.132</v>
      </c>
      <c r="J40" s="12">
        <f t="shared" si="2"/>
        <v>72.272</v>
      </c>
      <c r="K40" s="10">
        <v>14</v>
      </c>
      <c r="L40" s="10" t="s">
        <v>16</v>
      </c>
      <c r="M40" s="10"/>
    </row>
    <row r="41" s="2" customFormat="1" ht="30" customHeight="1" spans="1:13">
      <c r="A41" s="10">
        <v>38</v>
      </c>
      <c r="B41" s="10" t="s">
        <v>57</v>
      </c>
      <c r="C41" s="15"/>
      <c r="D41" s="10" t="str">
        <f>"202305270554"</f>
        <v>202305270554</v>
      </c>
      <c r="E41" s="10" t="s">
        <v>72</v>
      </c>
      <c r="F41" s="11">
        <v>67.6</v>
      </c>
      <c r="G41" s="12">
        <f t="shared" si="0"/>
        <v>40.56</v>
      </c>
      <c r="H41" s="12">
        <v>78.67</v>
      </c>
      <c r="I41" s="12">
        <f t="shared" si="1"/>
        <v>31.468</v>
      </c>
      <c r="J41" s="12">
        <f t="shared" si="2"/>
        <v>72.028</v>
      </c>
      <c r="K41" s="10">
        <v>15</v>
      </c>
      <c r="L41" s="10" t="s">
        <v>16</v>
      </c>
      <c r="M41" s="10"/>
    </row>
    <row r="42" s="2" customFormat="1" ht="30" customHeight="1" spans="1:13">
      <c r="A42" s="10">
        <v>39</v>
      </c>
      <c r="B42" s="10" t="s">
        <v>57</v>
      </c>
      <c r="C42" s="15"/>
      <c r="D42" s="10" t="str">
        <f>"202305271117"</f>
        <v>202305271117</v>
      </c>
      <c r="E42" s="10" t="s">
        <v>73</v>
      </c>
      <c r="F42" s="11">
        <v>65.8</v>
      </c>
      <c r="G42" s="12">
        <f t="shared" si="0"/>
        <v>39.48</v>
      </c>
      <c r="H42" s="12">
        <v>81.33</v>
      </c>
      <c r="I42" s="12">
        <f t="shared" si="1"/>
        <v>32.532</v>
      </c>
      <c r="J42" s="12">
        <f t="shared" si="2"/>
        <v>72.012</v>
      </c>
      <c r="K42" s="10">
        <v>16</v>
      </c>
      <c r="L42" s="10" t="s">
        <v>16</v>
      </c>
      <c r="M42" s="10"/>
    </row>
    <row r="43" s="2" customFormat="1" ht="30" customHeight="1" spans="1:13">
      <c r="A43" s="10">
        <v>40</v>
      </c>
      <c r="B43" s="10" t="s">
        <v>57</v>
      </c>
      <c r="C43" s="15"/>
      <c r="D43" s="10" t="str">
        <f>"202305271148"</f>
        <v>202305271148</v>
      </c>
      <c r="E43" s="10" t="s">
        <v>74</v>
      </c>
      <c r="F43" s="11">
        <v>67.6</v>
      </c>
      <c r="G43" s="12">
        <f t="shared" si="0"/>
        <v>40.56</v>
      </c>
      <c r="H43" s="12">
        <v>76.33</v>
      </c>
      <c r="I43" s="12">
        <f t="shared" si="1"/>
        <v>30.532</v>
      </c>
      <c r="J43" s="12">
        <f t="shared" si="2"/>
        <v>71.092</v>
      </c>
      <c r="K43" s="10">
        <v>17</v>
      </c>
      <c r="L43" s="10" t="s">
        <v>16</v>
      </c>
      <c r="M43" s="10"/>
    </row>
    <row r="44" s="2" customFormat="1" ht="30" customHeight="1" spans="1:13">
      <c r="A44" s="10">
        <v>41</v>
      </c>
      <c r="B44" s="10" t="s">
        <v>57</v>
      </c>
      <c r="C44" s="15"/>
      <c r="D44" s="10" t="str">
        <f>"202305271203"</f>
        <v>202305271203</v>
      </c>
      <c r="E44" s="10" t="s">
        <v>75</v>
      </c>
      <c r="F44" s="11">
        <v>68.7</v>
      </c>
      <c r="G44" s="12">
        <f t="shared" si="0"/>
        <v>41.22</v>
      </c>
      <c r="H44" s="12">
        <v>74.33</v>
      </c>
      <c r="I44" s="12">
        <f t="shared" si="1"/>
        <v>29.732</v>
      </c>
      <c r="J44" s="12">
        <f t="shared" si="2"/>
        <v>70.952</v>
      </c>
      <c r="K44" s="10">
        <v>18</v>
      </c>
      <c r="L44" s="10" t="s">
        <v>16</v>
      </c>
      <c r="M44" s="10"/>
    </row>
    <row r="45" s="2" customFormat="1" ht="30" customHeight="1" spans="1:13">
      <c r="A45" s="10">
        <v>42</v>
      </c>
      <c r="B45" s="10" t="s">
        <v>57</v>
      </c>
      <c r="C45" s="15"/>
      <c r="D45" s="10" t="str">
        <f>"202305271221"</f>
        <v>202305271221</v>
      </c>
      <c r="E45" s="10" t="s">
        <v>76</v>
      </c>
      <c r="F45" s="11">
        <v>67.1</v>
      </c>
      <c r="G45" s="12">
        <f t="shared" si="0"/>
        <v>40.26</v>
      </c>
      <c r="H45" s="12">
        <v>76.67</v>
      </c>
      <c r="I45" s="12">
        <f t="shared" si="1"/>
        <v>30.668</v>
      </c>
      <c r="J45" s="12">
        <f t="shared" si="2"/>
        <v>70.928</v>
      </c>
      <c r="K45" s="10">
        <v>19</v>
      </c>
      <c r="L45" s="10" t="s">
        <v>16</v>
      </c>
      <c r="M45" s="10"/>
    </row>
    <row r="46" s="2" customFormat="1" ht="30" customHeight="1" spans="1:13">
      <c r="A46" s="10">
        <v>43</v>
      </c>
      <c r="B46" s="10" t="s">
        <v>57</v>
      </c>
      <c r="C46" s="15"/>
      <c r="D46" s="10" t="str">
        <f>"202305270643"</f>
        <v>202305270643</v>
      </c>
      <c r="E46" s="10" t="s">
        <v>77</v>
      </c>
      <c r="F46" s="11">
        <v>65.8</v>
      </c>
      <c r="G46" s="12">
        <f t="shared" si="0"/>
        <v>39.48</v>
      </c>
      <c r="H46" s="12">
        <v>77.33</v>
      </c>
      <c r="I46" s="12">
        <f t="shared" si="1"/>
        <v>30.932</v>
      </c>
      <c r="J46" s="12">
        <f t="shared" si="2"/>
        <v>70.412</v>
      </c>
      <c r="K46" s="10">
        <v>20</v>
      </c>
      <c r="L46" s="10" t="s">
        <v>16</v>
      </c>
      <c r="M46" s="10"/>
    </row>
    <row r="47" s="2" customFormat="1" ht="30" customHeight="1" spans="1:13">
      <c r="A47" s="10">
        <v>44</v>
      </c>
      <c r="B47" s="10" t="s">
        <v>57</v>
      </c>
      <c r="C47" s="15"/>
      <c r="D47" s="10" t="str">
        <f>"202305271027"</f>
        <v>202305271027</v>
      </c>
      <c r="E47" s="10" t="s">
        <v>78</v>
      </c>
      <c r="F47" s="11">
        <v>66.9</v>
      </c>
      <c r="G47" s="12">
        <f t="shared" si="0"/>
        <v>40.14</v>
      </c>
      <c r="H47" s="12">
        <v>72.33</v>
      </c>
      <c r="I47" s="12">
        <f t="shared" si="1"/>
        <v>28.932</v>
      </c>
      <c r="J47" s="12">
        <f t="shared" si="2"/>
        <v>69.072</v>
      </c>
      <c r="K47" s="10">
        <v>21</v>
      </c>
      <c r="L47" s="10" t="s">
        <v>16</v>
      </c>
      <c r="M47" s="10"/>
    </row>
    <row r="48" s="2" customFormat="1" ht="30" customHeight="1" spans="1:13">
      <c r="A48" s="10">
        <v>45</v>
      </c>
      <c r="B48" s="10" t="s">
        <v>57</v>
      </c>
      <c r="C48" s="15"/>
      <c r="D48" s="10" t="str">
        <f>"202305271057"</f>
        <v>202305271057</v>
      </c>
      <c r="E48" s="10" t="s">
        <v>79</v>
      </c>
      <c r="F48" s="11">
        <v>66.5</v>
      </c>
      <c r="G48" s="12">
        <f t="shared" si="0"/>
        <v>39.9</v>
      </c>
      <c r="H48" s="12">
        <v>71.67</v>
      </c>
      <c r="I48" s="12">
        <f t="shared" si="1"/>
        <v>28.668</v>
      </c>
      <c r="J48" s="12">
        <f t="shared" si="2"/>
        <v>68.568</v>
      </c>
      <c r="K48" s="10">
        <v>22</v>
      </c>
      <c r="L48" s="10" t="s">
        <v>16</v>
      </c>
      <c r="M48" s="10"/>
    </row>
    <row r="49" s="2" customFormat="1" ht="30" customHeight="1" spans="1:13">
      <c r="A49" s="10">
        <v>46</v>
      </c>
      <c r="B49" s="10" t="s">
        <v>80</v>
      </c>
      <c r="C49" s="10">
        <v>1</v>
      </c>
      <c r="D49" s="10" t="str">
        <f>"202305270127"</f>
        <v>202305270127</v>
      </c>
      <c r="E49" s="10" t="s">
        <v>81</v>
      </c>
      <c r="F49" s="11">
        <v>74.9</v>
      </c>
      <c r="G49" s="12">
        <f t="shared" si="0"/>
        <v>44.94</v>
      </c>
      <c r="H49" s="12">
        <v>80.67</v>
      </c>
      <c r="I49" s="12">
        <f t="shared" si="1"/>
        <v>32.268</v>
      </c>
      <c r="J49" s="12">
        <f t="shared" si="2"/>
        <v>77.208</v>
      </c>
      <c r="K49" s="10">
        <v>1</v>
      </c>
      <c r="L49" s="10" t="s">
        <v>22</v>
      </c>
      <c r="M49" s="10"/>
    </row>
    <row r="50" s="2" customFormat="1" ht="30" customHeight="1" spans="1:13">
      <c r="A50" s="10">
        <v>47</v>
      </c>
      <c r="B50" s="10" t="s">
        <v>82</v>
      </c>
      <c r="C50" s="10">
        <v>1</v>
      </c>
      <c r="D50" s="10" t="str">
        <f>"202305270149"</f>
        <v>202305270149</v>
      </c>
      <c r="E50" s="10" t="s">
        <v>83</v>
      </c>
      <c r="F50" s="11">
        <v>56.2</v>
      </c>
      <c r="G50" s="12">
        <f t="shared" si="0"/>
        <v>33.72</v>
      </c>
      <c r="H50" s="12">
        <v>77.33</v>
      </c>
      <c r="I50" s="12">
        <f t="shared" si="1"/>
        <v>30.932</v>
      </c>
      <c r="J50" s="12">
        <f t="shared" si="2"/>
        <v>64.652</v>
      </c>
      <c r="K50" s="10">
        <v>1</v>
      </c>
      <c r="L50" s="10" t="s">
        <v>22</v>
      </c>
      <c r="M50" s="10"/>
    </row>
  </sheetData>
  <sheetProtection password="C705" sheet="1" formatCells="0" formatColumns="0" formatRows="0" insertRows="0" insertColumns="0" insertHyperlinks="0" deleteColumns="0" deleteRows="0" sort="0" autoFilter="0" pivotTables="0"/>
  <mergeCells count="6">
    <mergeCell ref="A2:M2"/>
    <mergeCell ref="C6:C7"/>
    <mergeCell ref="C11:C13"/>
    <mergeCell ref="C17:C19"/>
    <mergeCell ref="C21:C23"/>
    <mergeCell ref="C27:C4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WPS_1676796444</cp:lastModifiedBy>
  <dcterms:created xsi:type="dcterms:W3CDTF">2023-06-04T05:22:00Z</dcterms:created>
  <dcterms:modified xsi:type="dcterms:W3CDTF">2023-06-05T03:19:16Z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6AD3729E3F2E43C6AC54051B930D9577_11</vt:lpwstr>
  </property>
  <property fmtid="{D5CDD505-2E9C-101B-9397-08002B2CF9AE}" pid="3" name="KSOProductBuildVer">
    <vt:lpwstr>2052-11.1.0.14309</vt:lpwstr>
  </property>
</Properties>
</file>